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420" windowHeight="5010" activeTab="1"/>
  </bookViews>
  <sheets>
    <sheet name="COST SUMMARY PAGE" sheetId="1" r:id="rId1"/>
    <sheet name="CFLOW" sheetId="2" r:id="rId2"/>
    <sheet name="FINISHING " sheetId="3" r:id="rId3"/>
    <sheet name="elevators" sheetId="4" r:id="rId4"/>
    <sheet name="LANDSCAPE" sheetId="5" r:id="rId5"/>
    <sheet name="MECHANICAL WORKS" sheetId="6" r:id="rId6"/>
    <sheet name="MID VOLTAGE SYSTEM" sheetId="7" r:id="rId7"/>
    <sheet name="LOW CURRENT SYSTEM" sheetId="8" r:id="rId8"/>
  </sheets>
  <externalReferences>
    <externalReference r:id="rId11"/>
    <externalReference r:id="rId12"/>
  </externalReferences>
  <definedNames>
    <definedName name="Dic">'[2]Summary'!$D$94</definedName>
  </definedNames>
  <calcPr fullCalcOnLoad="1"/>
</workbook>
</file>

<file path=xl/sharedStrings.xml><?xml version="1.0" encoding="utf-8"?>
<sst xmlns="http://schemas.openxmlformats.org/spreadsheetml/2006/main" count="7766" uniqueCount="3606">
  <si>
    <t>0,6kV halojenden arındırılmış kablolar (NHXMH)</t>
  </si>
  <si>
    <t>311-1.1</t>
  </si>
  <si>
    <t>2x 1,5          mm2 NHXMH</t>
  </si>
  <si>
    <t>311-1.2</t>
  </si>
  <si>
    <t>3x 1,5          mm2 NHXMH</t>
  </si>
  <si>
    <t>311-1.3</t>
  </si>
  <si>
    <t>3x 2,5          mm2 NHXMH</t>
  </si>
  <si>
    <t>311-1.4</t>
  </si>
  <si>
    <t>3x 4             mm2 NHXMH</t>
  </si>
  <si>
    <t>311-1.5</t>
  </si>
  <si>
    <t>3x 6             mm2 NHXMH</t>
  </si>
  <si>
    <t>311-1.6</t>
  </si>
  <si>
    <t>4x 1,5          mm2 NHXMH</t>
  </si>
  <si>
    <t>311-1.7</t>
  </si>
  <si>
    <t>4x 4             mm2 NHXMH</t>
  </si>
  <si>
    <t>311-1.8</t>
  </si>
  <si>
    <t>4x6              mm2 NHXMH</t>
  </si>
  <si>
    <t>311-1.9</t>
  </si>
  <si>
    <t>4x10            mm2 NHXMH</t>
  </si>
  <si>
    <t>311-1.10</t>
  </si>
  <si>
    <t>5x2,5            mm2 NHXMH</t>
  </si>
  <si>
    <t>311-1.11</t>
  </si>
  <si>
    <t>5x1,5            mm2 NHXMH</t>
  </si>
  <si>
    <t>ÖF-311-2</t>
  </si>
  <si>
    <t>1 kV halogenden arındırılmışı kablolar (N2XH)</t>
  </si>
  <si>
    <t>311-2.1</t>
  </si>
  <si>
    <t>4x1,5                 mm2 N2XH</t>
  </si>
  <si>
    <t>311-2.2</t>
  </si>
  <si>
    <t>4x2,5                 mm2 N2XH</t>
  </si>
  <si>
    <t>311-2.3</t>
  </si>
  <si>
    <t>4x4                   mm2 N2XH</t>
  </si>
  <si>
    <t>311-2.4</t>
  </si>
  <si>
    <t>4x6                   mm2 N2XH</t>
  </si>
  <si>
    <t>311-2.5</t>
  </si>
  <si>
    <t>4x10                  mm2 N2XH</t>
  </si>
  <si>
    <t>311-2.6</t>
  </si>
  <si>
    <t>4x16                  mm2 N2XH</t>
  </si>
  <si>
    <t>311-2.7</t>
  </si>
  <si>
    <t>3x25/25              mm2 N2XH</t>
  </si>
  <si>
    <t>311-2.8</t>
  </si>
  <si>
    <t>3x35/35              mm2 N2XH</t>
  </si>
  <si>
    <t>311-2.9</t>
  </si>
  <si>
    <t>3x50/50              mm2 N2XH</t>
  </si>
  <si>
    <t>311-2.10</t>
  </si>
  <si>
    <t>3x70/70              mm2 N2XH</t>
  </si>
  <si>
    <t>311-2.11</t>
  </si>
  <si>
    <t>3x95/95              mm2 N2XH</t>
  </si>
  <si>
    <t>311-2.12</t>
  </si>
  <si>
    <t>3x120/120            mm2 N2XH</t>
  </si>
  <si>
    <t>311-2.13</t>
  </si>
  <si>
    <t>3x150/150            mm2 N2XH</t>
  </si>
  <si>
    <t>311-2.14</t>
  </si>
  <si>
    <t>3x185/185            mm2 N2XH</t>
  </si>
  <si>
    <t>311-2.15</t>
  </si>
  <si>
    <t>3x240/240          mm2 N2XH</t>
  </si>
  <si>
    <t>ÖF-311-3</t>
  </si>
  <si>
    <t>1 kV yangın kablolari ile kolon ve bes.hat.tes.(N2XH FE180)</t>
  </si>
  <si>
    <t>311-3.1</t>
  </si>
  <si>
    <t>4x1,5                   mm2 N2XH FE180- E90</t>
  </si>
  <si>
    <t>311-3.2</t>
  </si>
  <si>
    <t>4x2,5                   mm2 N2XH FE180- E90</t>
  </si>
  <si>
    <t>311-3.3</t>
  </si>
  <si>
    <t>4x4                      mm2 N2XH FE180- E90</t>
  </si>
  <si>
    <t>311-3.4</t>
  </si>
  <si>
    <t>4x6                      mm2 N2XH FE180- E90</t>
  </si>
  <si>
    <t>311-3.5</t>
  </si>
  <si>
    <t>4x10                    mm2 N2XH FE180- E90</t>
  </si>
  <si>
    <t>311-3.6</t>
  </si>
  <si>
    <t>4x16                    mm2 N2XH FE180- E90</t>
  </si>
  <si>
    <t>311-3.7</t>
  </si>
  <si>
    <t>3x25/25               mm2 N2XH FE180- E90</t>
  </si>
  <si>
    <t>311-3.8</t>
  </si>
  <si>
    <t>3x35/35               mm2 N2XH FE180- E90</t>
  </si>
  <si>
    <t>311-3.9</t>
  </si>
  <si>
    <t>3x50/50               mm2 N2XH FE180- E90</t>
  </si>
  <si>
    <t>311-3.10</t>
  </si>
  <si>
    <t>3x70/70               mm2 N2XH FE180- E90</t>
  </si>
  <si>
    <t>311-3.11</t>
  </si>
  <si>
    <t>3x95/95               mm2 N2XH FE180- E90</t>
  </si>
  <si>
    <t>311-3.12</t>
  </si>
  <si>
    <t>3x120/120            mm2 N2XH FE180- E90</t>
  </si>
  <si>
    <t>311-3.13</t>
  </si>
  <si>
    <t>3x150/150            mm2 N2XH FE180- E90</t>
  </si>
  <si>
    <t>311-3.14</t>
  </si>
  <si>
    <t>3x185/185            mm2 N2XH FE180- E90</t>
  </si>
  <si>
    <t>311-3.15</t>
  </si>
  <si>
    <t>3x240/240            mm2 N2XH FE180- E90</t>
  </si>
  <si>
    <t>311-3.16</t>
  </si>
  <si>
    <t>3x4mm² E90 Yanmaz Kablo (N2xH FE180)</t>
  </si>
  <si>
    <t>3x4mm² E90 Fireproof Cable (N2xH FE180)</t>
  </si>
  <si>
    <t>311-3.17</t>
  </si>
  <si>
    <t>3x2.5mm² E90 Yanmaz Kablo (N2xH FE180)</t>
  </si>
  <si>
    <t>3x2.5mm² E90 Fireproof Cable (N2xH FE180)</t>
  </si>
  <si>
    <t>311-3.18</t>
  </si>
  <si>
    <t>3x1.5mm² E90 Yanmaz Kablo (N2xH FE180)</t>
  </si>
  <si>
    <t>3x1.5mm² E90 Fireproof Cable (N2xH FE180)</t>
  </si>
  <si>
    <t>ÖF-312</t>
  </si>
  <si>
    <t>SAÇ KABLO TAŞIYICILARI</t>
  </si>
  <si>
    <t>10-50 cm genişlikte, 30cm genişliğe kadar 1,5 mm, 30 cm' den genişler için 2mm kalınlığında,6cm kenar yüksekliğinde DKP saçtan kablo taşıyıcısı yapılması, geniş kısmının 1/3 oranında delinmesi,  köşe,redüksiyon, aşağı yukarı dönüş elemanı, T ve ek parçaları</t>
  </si>
  <si>
    <t>ÖF-312-1</t>
  </si>
  <si>
    <t>KABLO TAVALARI</t>
  </si>
  <si>
    <t>312-1.1</t>
  </si>
  <si>
    <t>10cm 'e   kadar</t>
  </si>
  <si>
    <t>up to 10 cm</t>
  </si>
  <si>
    <t>GERSAN</t>
  </si>
  <si>
    <t>312-1.2</t>
  </si>
  <si>
    <t>20cm 'e   kadar</t>
  </si>
  <si>
    <t>up to 20 cm</t>
  </si>
  <si>
    <t>312-1.3</t>
  </si>
  <si>
    <t>30cm 'e   kadar</t>
  </si>
  <si>
    <t>up to 30 cm</t>
  </si>
  <si>
    <t>312-1.4</t>
  </si>
  <si>
    <t>40cm 'e   kadar</t>
  </si>
  <si>
    <t>up to 40 cm</t>
  </si>
  <si>
    <t>312-1.5</t>
  </si>
  <si>
    <t>50cm 'e   kadar</t>
  </si>
  <si>
    <t>up to 50 cm</t>
  </si>
  <si>
    <t>312-1.6</t>
  </si>
  <si>
    <t>10cm 'e   kadar (kapaklı)</t>
  </si>
  <si>
    <t>up to 100 cm (with cover)</t>
  </si>
  <si>
    <t>312-1.7</t>
  </si>
  <si>
    <t>20cm 'e   kadar (kapaklı)</t>
  </si>
  <si>
    <t>up to 200 cm (with cover)</t>
  </si>
  <si>
    <t>312-1.8</t>
  </si>
  <si>
    <t>30cm 'e   kadar (kapaklı)</t>
  </si>
  <si>
    <t>up to 300 cm (with cover)</t>
  </si>
  <si>
    <t>ÖF-312-2</t>
  </si>
  <si>
    <t>KABLO MERDİVENLERİ</t>
  </si>
  <si>
    <t>312-2.1</t>
  </si>
  <si>
    <t>312-2.2</t>
  </si>
  <si>
    <t>312-2.3</t>
  </si>
  <si>
    <t>312-2.4</t>
  </si>
  <si>
    <t>312-2.5</t>
  </si>
  <si>
    <t>ÖF-313</t>
  </si>
  <si>
    <t>ANAHTAR ve PRİZLER</t>
  </si>
  <si>
    <t>SWITCH AND SOCKETS</t>
  </si>
  <si>
    <t>313-1</t>
  </si>
  <si>
    <t xml:space="preserve">Sıva altı normal anahtar </t>
  </si>
  <si>
    <t>313-2</t>
  </si>
  <si>
    <t>Sıva altı komütatör anahtar</t>
  </si>
  <si>
    <t>313-3</t>
  </si>
  <si>
    <t>Sıva altı vavein anahtar</t>
  </si>
  <si>
    <t>Sıva altı liht anahtar</t>
  </si>
  <si>
    <t>313-4</t>
  </si>
  <si>
    <t xml:space="preserve">Sıva üstü  normal anahtar </t>
  </si>
  <si>
    <t>313-5</t>
  </si>
  <si>
    <t>Sıva  üstü komütatör anahtar</t>
  </si>
  <si>
    <t>313-6</t>
  </si>
  <si>
    <t>Sıva üstü  vavein anahtar</t>
  </si>
  <si>
    <t>313-7</t>
  </si>
  <si>
    <t xml:space="preserve">Etanj normal anahtar </t>
  </si>
  <si>
    <t>Etanj normal switch</t>
  </si>
  <si>
    <t>313-8</t>
  </si>
  <si>
    <t>Etanj komütatör anahtar</t>
  </si>
  <si>
    <t>Etanj  commutator switch</t>
  </si>
  <si>
    <t>313-9</t>
  </si>
  <si>
    <t>Etanj vavein anahtar</t>
  </si>
  <si>
    <t>Etanj vavein switch</t>
  </si>
  <si>
    <t>313-10</t>
  </si>
  <si>
    <t>Sıva Altı Topraklı Priz</t>
  </si>
  <si>
    <t>313-11</t>
  </si>
  <si>
    <t>Sıva Altı Topraklı UPS Prizi</t>
  </si>
  <si>
    <t>313-12</t>
  </si>
  <si>
    <t>Valve Servomotor 800Nm</t>
  </si>
  <si>
    <t>OK-45</t>
  </si>
  <si>
    <t>Vana Servomotoru 1500Nm</t>
  </si>
  <si>
    <t>Valve Servomotor 1500Nm</t>
  </si>
  <si>
    <t>OK-46</t>
  </si>
  <si>
    <t xml:space="preserve">TOTAL </t>
  </si>
  <si>
    <t>2G/Yangına Dayanıklı Kapı/ I / F60/Çift Kanat/200x215</t>
  </si>
  <si>
    <t>081.101/11</t>
  </si>
  <si>
    <t>2H/Yangına Dayanıklı Kapı/ I /F90/Çift Kanat/200x215</t>
  </si>
  <si>
    <t>3/Yangına Dayanıklı Kapı/ I / F90/ Tek Kanat/ 100x215</t>
  </si>
  <si>
    <t>3A/Yangına Dayanıklı Kapı/ I / F30/ Tek Kanat/100x215</t>
  </si>
  <si>
    <t>3B/Yangına Dayanıklı Kapı/ I / F60/Tek Kanat/100x215</t>
  </si>
  <si>
    <t>1.1   Structural Works</t>
  </si>
  <si>
    <t>1.2    Finishing Works</t>
  </si>
  <si>
    <t>FINISHING WORKS</t>
  </si>
  <si>
    <t>Excavation</t>
  </si>
  <si>
    <t>QTY</t>
  </si>
  <si>
    <t>Steel structure roof</t>
  </si>
  <si>
    <t>m3</t>
  </si>
  <si>
    <t>500 DOZ ŞAP YAPILMASI 7 cm</t>
  </si>
  <si>
    <r>
      <t>m</t>
    </r>
    <r>
      <rPr>
        <vertAlign val="superscript"/>
        <sz val="8"/>
        <rFont val="Arial"/>
        <family val="2"/>
      </rPr>
      <t>2</t>
    </r>
  </si>
  <si>
    <r>
      <t>m</t>
    </r>
    <r>
      <rPr>
        <vertAlign val="superscript"/>
        <sz val="8"/>
        <rFont val="Arial"/>
        <family val="2"/>
      </rPr>
      <t>3</t>
    </r>
  </si>
  <si>
    <t>UNIT</t>
  </si>
  <si>
    <t>UNIT PRICE</t>
  </si>
  <si>
    <t>Hardcore layer</t>
  </si>
  <si>
    <t>Plain concrete</t>
  </si>
  <si>
    <t>pcs</t>
  </si>
  <si>
    <t>Following items are not included in the prices</t>
  </si>
  <si>
    <t>VAT</t>
  </si>
  <si>
    <t>CAT EYES ON CARPARK AREAS</t>
  </si>
  <si>
    <t>BUMPERS</t>
  </si>
  <si>
    <t xml:space="preserve"> FLAG POLES</t>
  </si>
  <si>
    <t>BÖLÜM 6 KAPI, PENCERE, GİYDİRME CEPHE  İŞLERİ</t>
  </si>
  <si>
    <t>BILL OF QUANTITIES ( BOQ)</t>
  </si>
  <si>
    <t>AREA SECURITY FENCE</t>
  </si>
  <si>
    <t>AREA SECURITY FENCE h:200cm</t>
  </si>
  <si>
    <t>CAST IN PLACE</t>
  </si>
  <si>
    <t>OGEE CONCRETE</t>
  </si>
  <si>
    <t>SIDEWALK CONCRETE</t>
  </si>
  <si>
    <t>GRAVEL SURFACING h:5cm</t>
  </si>
  <si>
    <t xml:space="preserve">ARCHITECTURAL CONCRETE: SCREED AND RAMP CONCRETE </t>
  </si>
  <si>
    <t>SCREED WITH 500 DOSE</t>
  </si>
  <si>
    <t>DRAMIX CONCRETE</t>
  </si>
  <si>
    <t>FLOOR COATING WITH STEEL REINFORCEMENT</t>
  </si>
  <si>
    <t>SURFACE HARDENER MIXTURES</t>
  </si>
  <si>
    <t>BRICK WALL+ GLASS PARTITION</t>
  </si>
  <si>
    <t>BRICK WALL 13.5</t>
  </si>
  <si>
    <t>BRICK WALL 19</t>
  </si>
  <si>
    <t>CEMENT BLOCK  WALL</t>
  </si>
  <si>
    <t>LIGHTWEIGHT CONCRETE BLOCK WALL 19</t>
  </si>
  <si>
    <t>METAL FABRICATION</t>
  </si>
  <si>
    <t>RAIN BROOK</t>
  </si>
  <si>
    <t>SECURITY CURTAIN</t>
  </si>
  <si>
    <t>STEEL SLIDING DOOR</t>
  </si>
  <si>
    <t>ALUMNIUM COLUMN COVERING ( SERIGRAPHIC LIGHT HOLE ELIPSOID) 120cmx250cm</t>
  </si>
  <si>
    <t>GALVANIZ STEEL HANDRAIL CARPARK diameter:50mm (assemblage to wall)</t>
  </si>
  <si>
    <t>ELOXAL PAINTED ALIMNUM BALUSTRADE-AVM h:105cm (assemblage to step)</t>
  </si>
  <si>
    <t>CARPARK FACE BREASTWORK HANDRAIL,GALVANIZ STEEL (40x60cm)</t>
  </si>
  <si>
    <t>LIQUID SLIDE WALL AND FLOOR INSULATION</t>
  </si>
  <si>
    <t>COOLING CHAMBRE PANELS</t>
  </si>
  <si>
    <t>SL1/GLASS SLIDING DOOR (panic openning)/E/200x200)</t>
  </si>
  <si>
    <t>SL2/GLASS SLIDING DOOR/E/200x200)</t>
  </si>
  <si>
    <t>SL3/GLASS SLIDING DOOR/I/200x200)</t>
  </si>
  <si>
    <t>FIREPROOF STEEL DOORS</t>
  </si>
  <si>
    <t xml:space="preserve">1/ FIREPROOF DOORS/ I /F90/ SINGLE LEAF/100x215 </t>
  </si>
  <si>
    <t xml:space="preserve">1A/ FIREPROOF DOORS/ I /F60/ SINGLE LEAF/100x215 </t>
  </si>
  <si>
    <t xml:space="preserve">1B/ FIREPROOF DOORS/ I /F30/ SINGLE LEAF/100x215 </t>
  </si>
  <si>
    <t xml:space="preserve">1D/ FIREPROOF DOORS/ I /F60/ DOUBLE LEAF/240x250 </t>
  </si>
  <si>
    <t xml:space="preserve">1E/ FIREPROOF DOORS/ I /F30/ DOUBLE LEAF/240x250 </t>
  </si>
  <si>
    <t xml:space="preserve">2A/ FIREPROOF DOORS/ I /F90/ SINGLE LEAF/100x215 </t>
  </si>
  <si>
    <t xml:space="preserve">2B/ FIREPROOF DOORS/ I /F60/ SINGLE LEAF/100x215 </t>
  </si>
  <si>
    <t xml:space="preserve">2C/ FIREPROOF DOORS/ I /F30/ SINGLE LEAF/100x215 </t>
  </si>
  <si>
    <t xml:space="preserve">2F/ FIREPROOF DOORS/ I /F30/ DOUBLE LEAF/180x215 </t>
  </si>
  <si>
    <t xml:space="preserve">2G/ FIREPROOF DOORS/ I /F60/ DOUBLE LEAF/200x215 </t>
  </si>
  <si>
    <t xml:space="preserve">2H/ FIREPROOF DOORS/ I /F90/ DOUBLE LEAF/200x215 </t>
  </si>
  <si>
    <t xml:space="preserve">3/ FIREPROOF DOORS/ I /F90/ SINGLE LEAF/100x215 </t>
  </si>
  <si>
    <t xml:space="preserve">3A/ FIREPROOF DOORS/ I /F90/ SINGLE LEAF/100x215 </t>
  </si>
  <si>
    <t xml:space="preserve">3B/ FIREPROOF DOORS/ I /F90/ SINGLE LEAF/100x215 </t>
  </si>
  <si>
    <t>PROTECTIVE CONCRETE 4-12CM</t>
  </si>
  <si>
    <t>SLOPE CONCRETE (ROOF)</t>
  </si>
  <si>
    <t>SLOPE CONCRETE (FLOOR)</t>
  </si>
  <si>
    <t xml:space="preserve"> SURFACE HARDENER SCREED</t>
  </si>
  <si>
    <t xml:space="preserve"> ASPHALT</t>
  </si>
  <si>
    <t>ANTI CHALKING VARNISH</t>
  </si>
  <si>
    <t>HARD LAMINATED GLASS BALUSTRADE AND ALIMNUM HANDRAIL -AVM</t>
  </si>
  <si>
    <t>CARPARK SLIDING RAMP CAVITY BALUSTRADE</t>
  </si>
  <si>
    <t>CISTERNS SURFACE INSULATION</t>
  </si>
  <si>
    <t>WET AREAS BRUSH INSULATION</t>
  </si>
  <si>
    <t>075.516/1</t>
  </si>
  <si>
    <t>MEMBRANLI SU YALITIMI 4+4mmPOLYESTER KEÇELİ (yatayda)</t>
  </si>
  <si>
    <t>075.516/2</t>
  </si>
  <si>
    <t>MEMBRANLI SU YALITIMI 3+3mmPOLYESTER KEÇELİ (düşeyde)</t>
  </si>
  <si>
    <t>075.516/3</t>
  </si>
  <si>
    <t>GEOTEKSTİL KEÇE UYGULANMASI</t>
  </si>
  <si>
    <t>075.516/4</t>
  </si>
  <si>
    <t>BUHAR TUTUCU (ÇATI)</t>
  </si>
  <si>
    <t>075.516/5</t>
  </si>
  <si>
    <t>075.516/6</t>
  </si>
  <si>
    <t>AYIRICI TABAKA</t>
  </si>
  <si>
    <t>075.516/7</t>
  </si>
  <si>
    <t>KÜRESEL FORMLU DRENEJ LEVHASI</t>
  </si>
  <si>
    <t>TPO MEMBRANLI TERAS ÇATI YALITIMI</t>
  </si>
  <si>
    <t>ÇAKIL KAPLAMALI TERAS ÇATI YALITIMI</t>
  </si>
  <si>
    <t>075.520/1</t>
  </si>
  <si>
    <t>075.520/2</t>
  </si>
  <si>
    <t>YÜKSELTİLMİŞ DÖŞEME TERAS KAPLAMASI (suni taş 50x50cm)</t>
  </si>
  <si>
    <t>ISI YALITIMI</t>
  </si>
  <si>
    <t>076.200/1</t>
  </si>
  <si>
    <t>ISI İZOLASYONU- xps3cm</t>
  </si>
  <si>
    <t>076.200/2</t>
  </si>
  <si>
    <t>ISI İZOLASYONU (ÇATI)-taşyünü 10 cm</t>
  </si>
  <si>
    <t>076.200/3</t>
  </si>
  <si>
    <t>ISI İZOLASYONU-xps5CM</t>
  </si>
  <si>
    <t>076.200/4</t>
  </si>
  <si>
    <t>ISI İZOLASYONU –xps8cm</t>
  </si>
  <si>
    <t>DİLATASYON DERZİ ÖRTÜCÜLERİ</t>
  </si>
  <si>
    <t>TİP1:OTOPARK YATAY DİLATASYON PROFİLİ (8.62/12.57/16.57)</t>
  </si>
  <si>
    <t>079.520/2</t>
  </si>
  <si>
    <t>TİP2:OTOPARK YATAY DİLATASYON PROFİLİ-SU GEÇİRİMSİZ (20.07)</t>
  </si>
  <si>
    <t>079.520/3</t>
  </si>
  <si>
    <t>TİP3:OTOPARK YATAY DİLATASYON KÖŞE PROFİLİ (8.62/12,57/16.57)</t>
  </si>
  <si>
    <t>079.520/4</t>
  </si>
  <si>
    <t>081.230/3</t>
  </si>
  <si>
    <t>6B/ Laminat / I / Çift kanat / 180x215</t>
  </si>
  <si>
    <t>6B/LAMINATE/ I / DOUBLE LEAF/180x215</t>
  </si>
  <si>
    <t>081.230/4</t>
  </si>
  <si>
    <t>6C/ Laminat / I / Çift kanat / 180x215</t>
  </si>
  <si>
    <t>6C/LAMINATE/ I / DOUBLE LEAF/180x215</t>
  </si>
  <si>
    <t>081.230/5</t>
  </si>
  <si>
    <t>6D/ Laminat / I / Tek kanat / 100x215</t>
  </si>
  <si>
    <t>6D/LAMINATE/ I / SINGLE LEAF/100x215</t>
  </si>
  <si>
    <t>081.230/6</t>
  </si>
  <si>
    <t>6E/ Laminat / I / Tek kanat / 100x215</t>
  </si>
  <si>
    <t>6E/LAMINATE/ I / SINGLE LEAF/100x215</t>
  </si>
  <si>
    <t>KASA KAPILARI</t>
  </si>
  <si>
    <t>081.300/1</t>
  </si>
  <si>
    <t>5/ KASA KAPISI/ I / Tek Kanat/ 114x220</t>
  </si>
  <si>
    <t>5/CASE DOOR/ I / SINGLE LEAF/114x220</t>
  </si>
  <si>
    <t>081.300/2</t>
  </si>
  <si>
    <t>5A/ KASA KAPISI/ I / Tek Kanat/ 135x225</t>
  </si>
  <si>
    <t>5A/CASE DOOR/ I / SINGLE LEAF/135x225</t>
  </si>
  <si>
    <t>081.300/3</t>
  </si>
  <si>
    <t>5B/ KASA KAPISI/ I / Tek Kanat/ 116x115</t>
  </si>
  <si>
    <t>5B/CASE DOOR/ I / SINGLE LEAF/116x115</t>
  </si>
  <si>
    <t>PVC SARMAL KAPI</t>
  </si>
  <si>
    <t>PVC HELICAL DOOR</t>
  </si>
  <si>
    <t>081.325/1</t>
  </si>
  <si>
    <t>10/ PVC Roll-up / I / 300x300</t>
  </si>
  <si>
    <t>Insurance cost has been included as budget price and in case not</t>
  </si>
  <si>
    <t>exceeded that occured amount shall only be paid to the Contractor</t>
  </si>
  <si>
    <t>10/ PVC ROLL-UP/ I / 300x300</t>
  </si>
  <si>
    <t>081.325/2</t>
  </si>
  <si>
    <t>10A/ PVC Roll-up / I / 180x230</t>
  </si>
  <si>
    <t>SOĞUK ODA KAPILARI</t>
  </si>
  <si>
    <t>COOLING CHAMBRE DOORS</t>
  </si>
  <si>
    <t>083.411/1</t>
  </si>
  <si>
    <t>8/ Soğuk Oda Kapısı / I / Tek Kanat / 120x220</t>
  </si>
  <si>
    <t>8/COOLING CHAMBRE DOOR/ I / SINGLE LEAF/ 120x220</t>
  </si>
  <si>
    <t>083.411/2</t>
  </si>
  <si>
    <t>8A/ Soğuk Oda Kapısı / I / Tek Kanat / 120x220</t>
  </si>
  <si>
    <t>8A/COOLING CHAMBRE DOOR/ I / SINGLE LEAF/ 120x220</t>
  </si>
  <si>
    <t>083.411/3</t>
  </si>
  <si>
    <t>8B/ Soğuk Oda Kapısı / I / Tek Kanat / 120x220</t>
  </si>
  <si>
    <t>8B/COOLING CHAMBRE DOOR/ I / SINGLE LEAF/ 120x220</t>
  </si>
  <si>
    <t>083.411/4</t>
  </si>
  <si>
    <t>8C/ Soğuk Oda Kapısı / I / Tek Kanat / 120x220</t>
  </si>
  <si>
    <t>8C/COOLING CHAMBRE DOOR/ I / SINGLE LEAF/ 120x220</t>
  </si>
  <si>
    <t>083.411/5</t>
  </si>
  <si>
    <t>8D/ Soğuk Oda Kapısı / I / Tek Kanat / 90x220</t>
  </si>
  <si>
    <t>8D/COOLING CHAMBRE DOOR/ I / SINGLE LEAF/ 90x220</t>
  </si>
  <si>
    <t>083.411/6</t>
  </si>
  <si>
    <t>8E/ Soğuk Oda Kapısı / I / Tek Kanat / 90x220</t>
  </si>
  <si>
    <t>8E/COOLING CHAMBRE DOOR/ I / SINGLE LEAF/ 90x220</t>
  </si>
  <si>
    <t>Site Mobilization Costs + Site Management Costs</t>
  </si>
  <si>
    <t>Contract Samp Duty,Insurance Costs Letter Of Guarantee Costs</t>
  </si>
  <si>
    <t>General Overheads+ Profit + Risk</t>
  </si>
  <si>
    <t>E)</t>
  </si>
  <si>
    <t>WATER INSULATION WITH MEMBRAN 4+4 FELT POLYESTER (horizantal)</t>
  </si>
  <si>
    <t xml:space="preserve">WATER INSULATION WITH MEMBRAN 3+3 FELT POLYESTER ( vertical) </t>
  </si>
  <si>
    <t>GEOTEXTILE FELT APPLICATION</t>
  </si>
  <si>
    <t>VAPOUR BARRIER (ROOF)</t>
  </si>
  <si>
    <t>VAPOUR BARRIER (FLOOR)</t>
  </si>
  <si>
    <t>SEPERATOR LAYER</t>
  </si>
  <si>
    <t>DRAINAGE BOARD WITH GLOBAL FORM</t>
  </si>
  <si>
    <t>TERRACE ROOF INSULATION WITH TPO MEMBRAN</t>
  </si>
  <si>
    <t xml:space="preserve">TERRACE ROOF INSULATION WITH GRAVEL COVERING </t>
  </si>
  <si>
    <t>RAISED FLOORING TERRACE COVERING (artifical stone 50x50cm)</t>
  </si>
  <si>
    <t>HEAT INSULATION</t>
  </si>
  <si>
    <t>HEAT INSULATION- xps ^cm</t>
  </si>
  <si>
    <t>HEAT INSULATION (ROOF)-rock wool 10cm</t>
  </si>
  <si>
    <t>HEAT INSULATION -xps 5cm</t>
  </si>
  <si>
    <t>HEAT INSULATION -xps 8cm</t>
  </si>
  <si>
    <t>TYPE1:CARPARK HORIZANTAL DILATATION PROFILE (8.62/12.57/16.57)</t>
  </si>
  <si>
    <t>TYPE2:CARPARK HORIZANTAL DILATATION PROFILE-WATER PROOF (20.07)</t>
  </si>
  <si>
    <t>TYPE3:CARPARK HORIZANTAL DILATATION CORNER PROFILE (8.62/12,57/16.57)</t>
  </si>
  <si>
    <t>TYPE4:CARPARK HORIZANTAL DILATATION CORNER PROFILE (20.07)</t>
  </si>
  <si>
    <t>TYPE5:VERTICAL DILATATION PROFILE (carpark&amp;business centre)</t>
  </si>
  <si>
    <t>TYPE6:VERTICAL DILATATION CORNER PROFILE (carpark&amp;business centre)</t>
  </si>
  <si>
    <t>TYPE7: AVM HORIZANTAL DILATATION PROFILE (12.60)</t>
  </si>
  <si>
    <t>TYPE8: AVM HORIZANTAL DILATATION PROFILE</t>
  </si>
  <si>
    <t>TYPE9: AVM HORIZANTAL DILATATION CORNER PROFILE</t>
  </si>
  <si>
    <t>TYPE10: AVM HORIZANTAL DILATATION CORNER PROFILE (12.60)</t>
  </si>
  <si>
    <t>TYPE11:CEILING DILATATION PROFILE-HORIZANYTAL (8.62,12.57,16.50,20.00,25.50,31.00,37.009</t>
  </si>
  <si>
    <t>TYPE12:ELEVATION DILATATION PROFILE</t>
  </si>
  <si>
    <t>083.411/7</t>
  </si>
  <si>
    <t>8F/ Soğuk Oda Kapısı / I / Tek Kanat / 120x220</t>
  </si>
  <si>
    <t>8F/COOLING CHAMBRE DOOR/ I / SINGLE LEAF/ 120x220</t>
  </si>
  <si>
    <t>SEKSİYONEL KAPILAR</t>
  </si>
  <si>
    <t>SECTIONAL DOORS</t>
  </si>
  <si>
    <t>083.610/1</t>
  </si>
  <si>
    <t>SD1/ Seksiyonel Kapı / E / 300x300</t>
  </si>
  <si>
    <t>SD1/ SECTIONAL DOOR/ E / 300x300</t>
  </si>
  <si>
    <t>083.610/2</t>
  </si>
  <si>
    <t>SD2/ Seksiyonel Kapı / E / 300x300</t>
  </si>
  <si>
    <t>SD2/ SECTIONAL DOOR/ E / 300x300</t>
  </si>
  <si>
    <t>083.610/3</t>
  </si>
  <si>
    <t>SD3 / Seksiyonel Kapı/ E / 230x 300</t>
  </si>
  <si>
    <t>SD3/ SECTIONAL DOOR/ E / 230x300</t>
  </si>
  <si>
    <t>083.610/4</t>
  </si>
  <si>
    <t>SD4/ Seksiyonel Kapı/ E / 400x 400</t>
  </si>
  <si>
    <t>SD4/ SECTIONAL DOOR/ E / 400x400</t>
  </si>
  <si>
    <t>083.610/5</t>
  </si>
  <si>
    <t>SD5 / Seksiyonel Kapı/ E / 400x 210</t>
  </si>
  <si>
    <t>083.610/6</t>
  </si>
  <si>
    <t>SD6 / Seksiyonel Kapı/ E / 400x 250</t>
  </si>
  <si>
    <t>METAL KAPI VE DOĞRAMALAR</t>
  </si>
  <si>
    <t>METAL DOOR AND JOINERY</t>
  </si>
  <si>
    <t>085.120/1</t>
  </si>
  <si>
    <t>TEST and CHEMICALS</t>
  </si>
  <si>
    <t>Klor 50 kg.,yosun öldürücü 30 lt.,pH (-) 30kg.,çöktürücü 30 lt.,test kiti</t>
  </si>
  <si>
    <t>YOSUN FIRÇASI</t>
  </si>
  <si>
    <t xml:space="preserve">Kavisli Model </t>
  </si>
  <si>
    <t>Carvature Model</t>
  </si>
  <si>
    <t>EMME BASMA HATTI KOLLEKTÖRÜ</t>
  </si>
  <si>
    <t>PRIMING LINE COLLECTOR</t>
  </si>
  <si>
    <t xml:space="preserve">PVC Esaslı 10 Atü yapıştırmalı </t>
  </si>
  <si>
    <t>İŞLETME MALZEMELERİ Ve NAKLİYELER</t>
  </si>
  <si>
    <t>ENTERPRISE EQUIPMENTS and TRANSPORTATIONS</t>
  </si>
  <si>
    <t>Tangit,teflon,kelepçe,askılıklar vb. malzemeler</t>
  </si>
  <si>
    <t xml:space="preserve">Tangit,Teflon, Collar, Trays </t>
  </si>
  <si>
    <t>İŞÇİLİKLER ve TEKNİK HİZMETLER</t>
  </si>
  <si>
    <t>LABOURS and TECHNICAL SERVICES</t>
  </si>
  <si>
    <t>OTOMATİK DEZENFEKSİYON SİSTEMİ (İSTEĞE BAĞLI)</t>
  </si>
  <si>
    <t>OTOMATIC DISINFECTIONS SYSTEM (OPTIONALLY)</t>
  </si>
  <si>
    <t>Otomatik pH-Redox regülatör,</t>
  </si>
  <si>
    <t>Otomatic pH-Redox regulator</t>
  </si>
  <si>
    <t>2 Adet dozaj pompası</t>
  </si>
  <si>
    <t>2 pcs. Dosage pump</t>
  </si>
  <si>
    <t xml:space="preserve">2 Adet kimyasal tankı ile komple </t>
  </si>
  <si>
    <t>DOĞALGAZ TESİSATI</t>
  </si>
  <si>
    <t>DT-01</t>
  </si>
  <si>
    <t>Doğalgaz Borusu</t>
  </si>
  <si>
    <t>Natural Gaz Pipe</t>
  </si>
  <si>
    <t>Çelik Siyah Boru 1"</t>
  </si>
  <si>
    <t>Steel black Pipe 1''</t>
  </si>
  <si>
    <t>Çelik Siyah Boru 11/4"</t>
  </si>
  <si>
    <t>Steel black Pipe 11/4''</t>
  </si>
  <si>
    <t>Çelik Siyah Boru 11/2"</t>
  </si>
  <si>
    <t>Steel black Pipe 11/2''</t>
  </si>
  <si>
    <t>Çelik Siyah Boru 2"</t>
  </si>
  <si>
    <t>Leasable Area (sqm)</t>
  </si>
  <si>
    <t>ALLOCATION</t>
  </si>
  <si>
    <t>Percentage</t>
  </si>
  <si>
    <t xml:space="preserve"> ASSUMPTIONS</t>
  </si>
  <si>
    <t>Allocation - Schedule</t>
  </si>
  <si>
    <t>Revenue</t>
  </si>
  <si>
    <t>Rent/sqm/Month</t>
  </si>
  <si>
    <t>Start Up Occupancy</t>
  </si>
  <si>
    <t>Incrase Rate Of Rent</t>
  </si>
  <si>
    <t>Expenses</t>
  </si>
  <si>
    <t>Monthly Unit Management Expense</t>
  </si>
  <si>
    <t>Increase of the Buil. In., Property Tax and Management</t>
  </si>
  <si>
    <t>Exit Value</t>
  </si>
  <si>
    <t>Exit Time</t>
  </si>
  <si>
    <t>01.2012</t>
  </si>
  <si>
    <t>Exit Occupancy</t>
  </si>
  <si>
    <t>Exit Yield</t>
  </si>
  <si>
    <t xml:space="preserve">  Annual Occupancy Rate  (include the rent loss) (%)</t>
  </si>
  <si>
    <t xml:space="preserve">  Increase of Rent Ratio (%)</t>
  </si>
  <si>
    <t>LEVERED NET CASH FLOW ($)</t>
  </si>
  <si>
    <t>CUMULATIVE LEVERED NET CASH FLOW ($)</t>
  </si>
  <si>
    <t>Key Financials</t>
  </si>
  <si>
    <t>UnLevered Profit</t>
  </si>
  <si>
    <t>Levered Profit</t>
  </si>
  <si>
    <t>Interest</t>
  </si>
  <si>
    <t>Profit on Rev.</t>
  </si>
  <si>
    <t>NPV ($)</t>
  </si>
  <si>
    <t>IRR (Unlevered)</t>
  </si>
  <si>
    <t>IRR (Levered)</t>
  </si>
  <si>
    <t>Total</t>
  </si>
  <si>
    <t>GLA (sqm)</t>
  </si>
  <si>
    <t>TYPE J9-2xTC-D 13W  armature (obscured glass)</t>
  </si>
  <si>
    <t>ÖF-317-1.13</t>
  </si>
  <si>
    <t>TİP L1-12V-2x100W  zeminne gömme armatür  (IPX8)</t>
  </si>
  <si>
    <t>TYPE L1-12V-2x100W  armature insert to the floor (IPX8)</t>
  </si>
  <si>
    <t>ÖF-317-1.14</t>
  </si>
  <si>
    <t>E-60W enkandesan E tipi etanj sıva üstü armatür</t>
  </si>
  <si>
    <t>E-60W incandescent E type etanj palster-top armature</t>
  </si>
  <si>
    <t>TEKNİK VE GENEL AYDINLATMA ARMATÜRLERİ TOPLAMI</t>
  </si>
  <si>
    <t>TECHNICAL AND GENERAL LIGHTING FIXTURES SUM</t>
  </si>
  <si>
    <t>ÖF-317-2</t>
  </si>
  <si>
    <t xml:space="preserve">MİMARİ AYDINLATMA ARMATÜRLERİ </t>
  </si>
  <si>
    <t>ARCHITECTURAL LIGHTING FIXTURES</t>
  </si>
  <si>
    <t>ÖF-317-2.1</t>
  </si>
  <si>
    <t>LF1-T1  M100mm profil armatür (2.85 M; 2 ADET 35W T5 P1 armatür) -[selux SX 72053-976-1]</t>
  </si>
  <si>
    <t>LF1-T1  M100mm profile armature (2.85 M; 2pcs. 35W T5 P1 armature) -[selux SX 72053-976-1]</t>
  </si>
  <si>
    <t>IGUZZINI</t>
  </si>
  <si>
    <t>ÖF-317-2.2</t>
  </si>
  <si>
    <t>LF1-T2 M100mm profil armatür(12.5M ; 9 ADET 35W T5 P1 armatür) -selux SX 72053-976-1</t>
  </si>
  <si>
    <t>LF1-T2 M100mm profile armature(12.5M ; 9pcs. 35W T5 P1 armature) -selux SX 72053-976-1</t>
  </si>
  <si>
    <t>ÖF-317-2.3</t>
  </si>
  <si>
    <t>LF1-T3 M100mm profil armatür(15.25M ;11 ADET 35W T5P1 armatür) -selux SX 72053-976-1</t>
  </si>
  <si>
    <t>LF1-T3 M100mm profile armature(15.25M ;11pcs. 35W T5P1 armature) -selux SX 72053-976-1</t>
  </si>
  <si>
    <t>ÖF-317-2.4</t>
  </si>
  <si>
    <t>LF1-T4 M100mm profil armatür(4.25M ;3 ADET 35W T5 P1 armatür) -[selux SX 72053-976-1]</t>
  </si>
  <si>
    <t>LF1-T4 M100mm profile armature(4.25M ;3 pcs. 35W T5 P1 armature) -[selux SX 72053-976-1]</t>
  </si>
  <si>
    <t>ÖF-317-2.5</t>
  </si>
  <si>
    <t>LF1-T5 M100mm profil armatür(9.75M ;7 ADET 35W T5 P1 armatür) -[selux SX 72053-976-1]</t>
  </si>
  <si>
    <t>LF1-T5 M100mm profile armature(9.75M ;7 pcs. 35W T5 P1 armatüre) -[selux SX 72053-976-1]</t>
  </si>
  <si>
    <t>ÖF-317-2.6</t>
  </si>
  <si>
    <t>LF2-T1 M150mm profil armatür (12.5M ; 9 ADET 35W T5 P1 armatür) -[SX 62553-976-1 ]</t>
  </si>
  <si>
    <t>LF2-T1 M150mm profile armature (12.5M ; 9 pcs. 35W T5 P1 armature) -[SX 62553-976-1 ]</t>
  </si>
  <si>
    <t>ÖF-317-2.7</t>
  </si>
  <si>
    <t>LF2-T2   M150mm profil armatür (15.25M ; 11 ADET 35W T5 P1 armatür) -[SX 62553-976-1 ]</t>
  </si>
  <si>
    <t>LF2-T2   M150mmprofile armature (15.25M ; 11 pcs 35W T5 P1 armature) -[SX 62553-976-1 ]</t>
  </si>
  <si>
    <t>ÖF-317-2.8</t>
  </si>
  <si>
    <t>LF2-T3  M150mm profil armatür  (4.25M ; 3 ADET 35W T5 P1 armatür) -[SX 62553-976-1 ]</t>
  </si>
  <si>
    <t>LF2-T3  M150mm profile armature (4.25M ; 3 pcs 35W T5 P1 armature) -[SX 62553-976-1 ]</t>
  </si>
  <si>
    <t>ÖF-317-2.9</t>
  </si>
  <si>
    <t xml:space="preserve">LF2-T4  M150mm profil armatür  (9.75M ; 7 ADET 35W T5 P1 armatür) -[SX 62553-976-1] </t>
  </si>
  <si>
    <t xml:space="preserve">LF2-T4  M150mm profile armature  (9.75M ; 7 pcs  35W T5 P1 armature) -[SX 62553-976-1] </t>
  </si>
  <si>
    <t>ÖF-317-2.10</t>
  </si>
  <si>
    <t>LF2-T5  M150mm profil armatür  (5.6M ; 4 ADET 35W T5P1 armatür) -[SX 62553-976-1 ]</t>
  </si>
  <si>
    <t>LF2-T5  M150mm profile armature (5.6M ; 4 pcs 35W T5P1 armature) -[SX 62553-976-1 ]</t>
  </si>
  <si>
    <t>ÖF-317-2.11</t>
  </si>
  <si>
    <t>LF3 Spot 3 x 35 W HIT-CE- [modular 10362105]</t>
  </si>
  <si>
    <t>ÖF-317-2.12</t>
  </si>
  <si>
    <t>LF4 Spot 2 x 35 W HIT-CE- [modular  10362005]</t>
  </si>
  <si>
    <t>ÖF-317-2.13</t>
  </si>
  <si>
    <t>LF5 underwaterspot 3 x 3 W POW-LED [ wibre  4.0093.10.11]</t>
  </si>
  <si>
    <t>WIBRE</t>
  </si>
  <si>
    <t>ÖF-317-2.14</t>
  </si>
  <si>
    <t>LF6 polelight 4 x 36 W T26 [nimbus 60186]</t>
  </si>
  <si>
    <t>MUADİL</t>
  </si>
  <si>
    <t>ÖF-317-2.15</t>
  </si>
  <si>
    <t>LF7 lighttube ca.8 W per meter LED [neo-neon LED-NEON-FLEX]</t>
  </si>
  <si>
    <t>PSL</t>
  </si>
  <si>
    <t>ÖF-317-2.16</t>
  </si>
  <si>
    <t>LF8 suspended lightline  (105 adet 1x35 W T5 bant tipi armatür)      [ Lichtbau Berlin]</t>
  </si>
  <si>
    <t>LF8 suspended lightline  (105 adet 1x35 W T5 band type armature [ Lichtbau Berlin]</t>
  </si>
  <si>
    <t>MT</t>
  </si>
  <si>
    <t>ÖF-317-2.17</t>
  </si>
  <si>
    <t>LF8 suspended lightline  (56 adet 1x35 W T5 bant tipi armatür)       [ Lichtbau Berlin]</t>
  </si>
  <si>
    <t>LF8 suspended lightline  (56 adet 1x35 W T5 band type armature) [ Lichtbau Berlin]</t>
  </si>
  <si>
    <t>ÖF-317-2.18</t>
  </si>
  <si>
    <t>LF9 wall recessed lighting profile 54 W  T16    [modular  93210005 ]</t>
  </si>
  <si>
    <t>ÖF-317-2.19</t>
  </si>
  <si>
    <t>LF10 lit glasswall  (1x35 W T5 bant tipi armatür)</t>
  </si>
  <si>
    <t>LF10 lit glasswall  (1x35 W T5 band type armature)</t>
  </si>
  <si>
    <t>ÖF-317-2.20</t>
  </si>
  <si>
    <t>LF11 75 W QR 111, spot on track       [Erco 72.130.000]</t>
  </si>
  <si>
    <t>LF11 75 W QR 111, spot on track  [Erco 72.130.000]</t>
  </si>
  <si>
    <t>ÖF-317-2.21</t>
  </si>
  <si>
    <t>LF11  için 3 yollu elektroray [Erco ]</t>
  </si>
  <si>
    <t>for LF11  3 ways electroray [Erco ]</t>
  </si>
  <si>
    <t>ÖF-317-2.22</t>
  </si>
  <si>
    <t>LF12 lit glassbridge (1x35 W T5 bant tipi armatür)</t>
  </si>
  <si>
    <t>LF12 lit glassbridge (1x35 W T5 band type armature)</t>
  </si>
  <si>
    <t>ÖF-317-2.23</t>
  </si>
  <si>
    <t>LF13 70 W HIT-CE, flood  on track     [ zumtobel  60 710 461]</t>
  </si>
  <si>
    <t>PHILIPS</t>
  </si>
  <si>
    <t>ÖF-317-2.24</t>
  </si>
  <si>
    <t>LF13  için 3 yollu elektroray [ zumtobel ]</t>
  </si>
  <si>
    <t>for LF13   3 ways electroray [ zumtobel ]</t>
  </si>
  <si>
    <t>ÖF-317-2.25</t>
  </si>
  <si>
    <t>LF14 70 W HIT, spot on track          [ iguzzini 4868]</t>
  </si>
  <si>
    <t>ÖF-317-2.26</t>
  </si>
  <si>
    <t>LF15 pedant fixture 3 x max. 27 W PL-          [  moooi]</t>
  </si>
  <si>
    <t>LF15 pedant fixture 3 x max. 27 W PL- [  moooi]</t>
  </si>
  <si>
    <t>ÖF-317-2.27</t>
  </si>
  <si>
    <t>LF16 video walls  ( 1x35 W T5 bant tipi armatür)</t>
  </si>
  <si>
    <t>LF16 video walls  ( 1x35 W T5 band type armature)</t>
  </si>
  <si>
    <t>ÖF-317-2.28</t>
  </si>
  <si>
    <t>LF17 lightbox (53 adet 1x35 W T5 armatür)   [regiolux MWSL-DIM]</t>
  </si>
  <si>
    <t>LF17 lightbox (53 pcs. 1x35 W T5 armature)   [regiolux MWSL-DIM]</t>
  </si>
  <si>
    <t>ÖF-317-2.29</t>
  </si>
  <si>
    <r>
      <t>Unit Rent (</t>
    </r>
    <r>
      <rPr>
        <b/>
        <sz val="10"/>
        <rFont val="Arial"/>
        <family val="0"/>
      </rPr>
      <t>€</t>
    </r>
    <r>
      <rPr>
        <b/>
        <sz val="10"/>
        <rFont val="Garamond"/>
        <family val="1"/>
      </rPr>
      <t>/sqm/month)</t>
    </r>
  </si>
  <si>
    <r>
      <t>Monthly Rent (</t>
    </r>
    <r>
      <rPr>
        <b/>
        <sz val="10"/>
        <rFont val="Arial"/>
        <family val="0"/>
      </rPr>
      <t>€</t>
    </r>
    <r>
      <rPr>
        <b/>
        <sz val="10"/>
        <rFont val="Garamond"/>
        <family val="1"/>
      </rPr>
      <t>/month)</t>
    </r>
  </si>
  <si>
    <r>
      <t>Annual Rent (</t>
    </r>
    <r>
      <rPr>
        <b/>
        <sz val="10"/>
        <rFont val="Arial"/>
        <family val="0"/>
      </rPr>
      <t>€</t>
    </r>
    <r>
      <rPr>
        <b/>
        <sz val="10"/>
        <rFont val="Garamond"/>
        <family val="1"/>
      </rPr>
      <t>/year)</t>
    </r>
  </si>
  <si>
    <t>preperation of system schema,manipulation horizontal plans to device localization informations which is essential for the application project,providing of  known-how and details for the assemblage of appliance and end connections,making more energy the system,programming, test, commisioning</t>
  </si>
  <si>
    <t>laying cables in PVC duct or  console without duct, crook, cablo bearings, making the end connections, making the cable labelling in cable ends and fixed points, making up with all manner small materials and labor works</t>
  </si>
  <si>
    <t>For the cabinet twin fan group</t>
  </si>
  <si>
    <t>For the cabinet six outlets socket group</t>
  </si>
  <si>
    <t>THE INSTALLATION OF GAS AND WATER LEAKAGEL INTERCEPTION</t>
  </si>
  <si>
    <t>Water sensing Panel- Addressed, LCD screen</t>
  </si>
  <si>
    <t>The exterior type Speed dome camera (360 degree swinging)</t>
  </si>
  <si>
    <t>Digital recording computer- with software</t>
  </si>
  <si>
    <r>
      <t xml:space="preserve">Matrix </t>
    </r>
    <r>
      <rPr>
        <sz val="9"/>
        <color indexed="10"/>
        <rFont val="Arial"/>
        <family val="2"/>
      </rPr>
      <t xml:space="preserve"> </t>
    </r>
    <r>
      <rPr>
        <sz val="9"/>
        <rFont val="Arial"/>
        <family val="2"/>
      </rPr>
      <t>picker (min.96 input-12 output)</t>
    </r>
  </si>
  <si>
    <r>
      <t>Interior Camera</t>
    </r>
    <r>
      <rPr>
        <sz val="9"/>
        <color indexed="10"/>
        <rFont val="Arial"/>
        <family val="2"/>
      </rPr>
      <t xml:space="preserve"> </t>
    </r>
    <r>
      <rPr>
        <sz val="9"/>
        <rFont val="Arial"/>
        <family val="2"/>
      </rPr>
      <t>Holding Frame</t>
    </r>
  </si>
  <si>
    <t>Camera chamber (with heater and fan)</t>
  </si>
  <si>
    <t xml:space="preserve">Mühendislik ve Süpervizyon Hizmetleri    sistem şemalarının hazırlanması, uygulama projeleri için gerekli cihaz yerleşim bilgilerinin yatay planlara işlenmesi, cihaz montajı ve uç bağlantıları için teknik bilgi ve detayların  sağlanması, sistemin enerjilendirilmesi, programlama, test, devreye al </t>
  </si>
  <si>
    <t>The services of engineering and supervision preperation of system schema,manipulation horizontal plans to device localization informations which is essential for the application project,providing of  known-how and details for the assemblage of appliance and end connections,making more energy the system,programming, test, commissioning</t>
  </si>
  <si>
    <t xml:space="preserve">INTERNNAL LOW VOLTAGE INSTALLATION </t>
  </si>
  <si>
    <t>CLOSED CIRCUIT EVAPORATIVE CHILLING TOWER  CT 01,02,03,04 axial fan(Closed type) Qs:3912kWatt water enter/exit heat:35/30°C</t>
  </si>
  <si>
    <t>pcs.</t>
  </si>
  <si>
    <t xml:space="preserve">Double wall Boiler Chimney </t>
  </si>
  <si>
    <t>Egzhoust Fans</t>
  </si>
  <si>
    <t>JOCKEY PUMP</t>
  </si>
  <si>
    <t>RISING VALVE</t>
  </si>
  <si>
    <t>rising type Gate Valve</t>
  </si>
  <si>
    <t>SUPERVISOR SWITCH RISING  VALVE</t>
  </si>
  <si>
    <t>HDPE EXTERNAL AREA HYDRANT PIPE</t>
  </si>
  <si>
    <t>COLLECTOR INTAKE</t>
  </si>
  <si>
    <t>Low voltage Panel Room extinguishing system by gas agent</t>
  </si>
  <si>
    <t>Medium Voltage Panel Room extinguishing system by gas agent</t>
  </si>
  <si>
    <t>CONCRETE COMPONENET</t>
  </si>
  <si>
    <t xml:space="preserve">Water resistante, ABS with flange or component which provide PVC concrete transition </t>
  </si>
  <si>
    <t>BOTTOM FILTER</t>
  </si>
  <si>
    <t>PVC Clean Water Pipe, PVC fittings, PVC global or butterfly valves and check valve</t>
  </si>
  <si>
    <t>MOTOR PANEL and ELECTRICAL INSTALLATION</t>
  </si>
  <si>
    <t>MOSS BRUSH</t>
  </si>
  <si>
    <t>PVC BASE GLUED, 10 BARS ATM</t>
  </si>
  <si>
    <t>2 pcs. chemistry tank, comptlete</t>
  </si>
  <si>
    <t>NATURAL GAS INSTALLATION</t>
  </si>
  <si>
    <t xml:space="preserve">Earthquake Security Valve </t>
  </si>
  <si>
    <t>SEISMIC PROTECTIVE INSTALLATION</t>
  </si>
  <si>
    <t xml:space="preserve">Commissioning </t>
  </si>
  <si>
    <t>SENSORS AND SENSITIVE EQUIPMENTS</t>
  </si>
  <si>
    <t>Canal type Heat Detector</t>
  </si>
  <si>
    <t>Manually operated Freezing Thermostat</t>
  </si>
  <si>
    <t xml:space="preserve"> Pressure Switch for Air (0-900 Pa)</t>
  </si>
  <si>
    <t xml:space="preserve"> Pressure Switch for Liquid</t>
  </si>
  <si>
    <t>Immersion Type Heat Detector</t>
  </si>
  <si>
    <t>Chanal type Heat and Moisture Detector</t>
  </si>
  <si>
    <t>Chanal Quality Sensor</t>
  </si>
  <si>
    <t>Building Automation Software (Infinite Point Capacity)</t>
  </si>
  <si>
    <t>Training</t>
  </si>
  <si>
    <t>Documentation Site Panelboard and DDC panelboards automation end connections</t>
  </si>
  <si>
    <t xml:space="preserve">2 way Body Wall Valve DN50, Kv38 </t>
  </si>
  <si>
    <t xml:space="preserve">2 way body ball ValveDN40, Kv25 </t>
  </si>
  <si>
    <t xml:space="preserve">2 way body ball Valve DN32, Kv16 </t>
  </si>
  <si>
    <t>2 way body ball Valve DN25, Kv10</t>
  </si>
  <si>
    <t>2 way body ball Valve DN15, Kv4</t>
  </si>
  <si>
    <t>2 way body ball Valve DN15, Kv1.6</t>
  </si>
  <si>
    <r>
      <t>KAPALI DEVRE EVAPORATİF SOĞUTMA KULESİ CT 01,02,03,04</t>
    </r>
    <r>
      <rPr>
        <sz val="8"/>
        <rFont val="Arial"/>
        <family val="2"/>
      </rPr>
      <t xml:space="preserve">                                             Aksiyel fanlı(Kapalı tip) Qs:3912kWatt Su Giriş/Çıkş Sıcaklığı :35/30°C   </t>
    </r>
  </si>
  <si>
    <r>
      <t>SICAK SU ÜRETİCİSİ,DOĞALGAZ BRÜLÖRLÜ ÇELİK SU KAZANI</t>
    </r>
    <r>
      <rPr>
        <sz val="8"/>
        <rFont val="Arial"/>
        <family val="2"/>
      </rPr>
      <t xml:space="preserve"> </t>
    </r>
    <r>
      <rPr>
        <b/>
        <sz val="8"/>
        <rFont val="Arial"/>
        <family val="2"/>
      </rPr>
      <t xml:space="preserve">B 01,02,03 </t>
    </r>
    <r>
      <rPr>
        <sz val="8"/>
        <rFont val="Arial"/>
        <family val="2"/>
      </rPr>
      <t xml:space="preserve">Paket Tip  Kapasite:3272 kwatt(80/60 </t>
    </r>
    <r>
      <rPr>
        <vertAlign val="superscript"/>
        <sz val="8"/>
        <rFont val="Arial"/>
        <family val="2"/>
      </rPr>
      <t>O</t>
    </r>
    <r>
      <rPr>
        <sz val="8"/>
        <rFont val="Arial"/>
        <family val="2"/>
      </rPr>
      <t>c) Çalışma Basıncı: 6 Bar</t>
    </r>
  </si>
  <si>
    <r>
      <t xml:space="preserve">DOĞALGAZ BRÜLÖRÜ BR 01,02,03  </t>
    </r>
    <r>
      <rPr>
        <sz val="8"/>
        <rFont val="Arial"/>
        <family val="2"/>
      </rPr>
      <t xml:space="preserve">Isıtma Kapasitesi:1188-4752 kw </t>
    </r>
  </si>
  <si>
    <r>
      <t xml:space="preserve">PAKET SOĞUK SU ÜRETİCİLERİ  CH 01,02,03,04 </t>
    </r>
    <r>
      <rPr>
        <sz val="8"/>
        <rFont val="Arial"/>
        <family val="2"/>
      </rPr>
      <t xml:space="preserve">                              Su Soğutmalı Kondendserli Vidalı Soğutma Grubu Qs:2886kWatt Evaparatör Su Giriş/Çıkş Sıcaklığı :12/7 °C Kondenser Su Giriş/Çıkış Sıcaklğı:35/30 °C   Kapasite Kontrollü</t>
    </r>
  </si>
  <si>
    <r>
      <t xml:space="preserve">EF-01 </t>
    </r>
    <r>
      <rPr>
        <sz val="8"/>
        <rFont val="Arial"/>
        <family val="2"/>
      </rPr>
      <t xml:space="preserve"> Debi:10050m3/h,Hm:300 Pa</t>
    </r>
  </si>
  <si>
    <r>
      <t xml:space="preserve">EF-01 </t>
    </r>
    <r>
      <rPr>
        <sz val="8"/>
        <rFont val="Arial"/>
        <family val="2"/>
      </rPr>
      <t xml:space="preserve"> Flow:10050m3/h,Hm:300 Pa</t>
    </r>
  </si>
  <si>
    <r>
      <t xml:space="preserve">EF-02 </t>
    </r>
    <r>
      <rPr>
        <sz val="8"/>
        <rFont val="Arial"/>
        <family val="2"/>
      </rPr>
      <t xml:space="preserve"> Debi:1000m3/h,Hm:300 Pa</t>
    </r>
  </si>
  <si>
    <r>
      <t xml:space="preserve">EF-02 </t>
    </r>
    <r>
      <rPr>
        <sz val="8"/>
        <rFont val="Arial"/>
        <family val="2"/>
      </rPr>
      <t xml:space="preserve"> Flow1000m3/h,Hm:300 Pa</t>
    </r>
  </si>
  <si>
    <r>
      <t xml:space="preserve">EF-07 </t>
    </r>
    <r>
      <rPr>
        <sz val="8"/>
        <rFont val="Arial"/>
        <family val="2"/>
      </rPr>
      <t xml:space="preserve"> Debi:5502m3/h,Hm:225 Pa</t>
    </r>
  </si>
  <si>
    <r>
      <t xml:space="preserve">Tek kanallı izleme modülü (elektronik adresli) </t>
    </r>
    <r>
      <rPr>
        <i/>
        <sz val="9"/>
        <rFont val="Arial"/>
        <family val="2"/>
      </rPr>
      <t>(Esser marka cihaz 4 girişli üretilmektedir. Fiyatımız 4 girişli cihazın giriş başına fiyatıdır.)</t>
    </r>
  </si>
  <si>
    <t>ÖF-502-13</t>
  </si>
  <si>
    <r>
      <t xml:space="preserve">Çift kanallı kontrol ve izleme modülü (elektronik adresli) </t>
    </r>
    <r>
      <rPr>
        <i/>
        <sz val="9"/>
        <rFont val="Arial"/>
        <family val="2"/>
      </rPr>
      <t xml:space="preserve"> (Esser marka cihaz 4 girişli üretilmektedir. Fiyatımız 4 girişli cihazın 2 ad. girişinin fiyatıdır.)</t>
    </r>
  </si>
  <si>
    <t>Adresleme  T modülü (kiralık alan bağlantı kutusu)</t>
  </si>
  <si>
    <t>Addressing T modul ( rent area distinction box)</t>
  </si>
  <si>
    <t>ÖF-502-14</t>
  </si>
  <si>
    <t>HAREKETLİ MOBİLYALAR</t>
  </si>
  <si>
    <t>MOBILE FURNISHINGS</t>
  </si>
  <si>
    <t>120.300/1</t>
  </si>
  <si>
    <t>DANIŞMA BANKOSU</t>
  </si>
  <si>
    <t>INFORMATION COUNTER</t>
  </si>
  <si>
    <t>lumpsum</t>
  </si>
  <si>
    <t>120.300/2</t>
  </si>
  <si>
    <t>KORİDORLAR VE GENEL SİRKÜLASYON ALANLARI OTURMA ELEMANLARI</t>
  </si>
  <si>
    <t xml:space="preserve">GANGWAYS AND GENERAL CIRCULATION AREA SEETs  </t>
  </si>
  <si>
    <t>120.300/3</t>
  </si>
  <si>
    <t>DECKS OTURMA ELEMANLARI (2.BODRUM KAT)</t>
  </si>
  <si>
    <t>DECKS SEATS (2.basement FLOOR)</t>
  </si>
  <si>
    <t>120.300/4</t>
  </si>
  <si>
    <t>YEŞİL ALAN OTURMA ELEMANLARI</t>
  </si>
  <si>
    <t>OPEN SPACE AREA SEATS</t>
  </si>
  <si>
    <t>120.300/5</t>
  </si>
  <si>
    <t>FOODCOURT OTURMA ELEMANLARI (1.KAT)</t>
  </si>
  <si>
    <t xml:space="preserve">FOODCOURT SEATS (1.FLOOR) </t>
  </si>
  <si>
    <t>RESTORAN OTURMA ELEMANLARI (2.KAT)</t>
  </si>
  <si>
    <t>RESTAURANTSEATS (2.FLOOR)</t>
  </si>
  <si>
    <t>TERAS OTURMA ELEMANLARI (2.KAT)</t>
  </si>
  <si>
    <t>TERRACE SEATS (2.FLOOR)</t>
  </si>
  <si>
    <t>ÇÖP KUTULARI</t>
  </si>
  <si>
    <t>WASTE BASKETS</t>
  </si>
  <si>
    <t>GÜVENLİK NOKTASI</t>
  </si>
  <si>
    <t>SECURITY POINT</t>
  </si>
  <si>
    <t>130.120/1</t>
  </si>
  <si>
    <t>1.2</t>
  </si>
  <si>
    <t>3.3   LIFTS ESCELATORS</t>
  </si>
  <si>
    <t>MALZEME KOD</t>
  </si>
  <si>
    <t>BÖLÜM 14 SİRKÜLASYON</t>
  </si>
  <si>
    <t>UNIT 14 CIRCULATIONS</t>
  </si>
  <si>
    <t>ASANSÖRLER</t>
  </si>
  <si>
    <t>ELEVATORS</t>
  </si>
  <si>
    <t>AS-01</t>
  </si>
  <si>
    <t>Yük asansörü, 2000kg,3 duraklı, MRL</t>
  </si>
  <si>
    <t>Goods lift,2000kg,3station,MRL</t>
  </si>
  <si>
    <t>AS-02</t>
  </si>
  <si>
    <t>AS-03</t>
  </si>
  <si>
    <t>AS-04</t>
  </si>
  <si>
    <t>AS-05</t>
  </si>
  <si>
    <t>Yük asansörü, 1350kg,3 duraklı, MRL</t>
  </si>
  <si>
    <t>Goods lift,1350kg,3station,MRL</t>
  </si>
  <si>
    <t>AS-06</t>
  </si>
  <si>
    <t>AS-07</t>
  </si>
  <si>
    <t>AS-08</t>
  </si>
  <si>
    <t>YÜRÜYEN MERDİVENLER</t>
  </si>
  <si>
    <t>ESCALATORS</t>
  </si>
  <si>
    <t>ES-01</t>
  </si>
  <si>
    <t>İç mekanda, 30 derece açık, h=5,5m'ye çıkan yürüyen merdiven</t>
  </si>
  <si>
    <t>Interior, 30 degree open,escalator rises at h=5,5 m</t>
  </si>
  <si>
    <t>ES-02</t>
  </si>
  <si>
    <t>ES-03</t>
  </si>
  <si>
    <t>ES-04</t>
  </si>
  <si>
    <t>ES-05</t>
  </si>
  <si>
    <t>ES-06</t>
  </si>
  <si>
    <t>ES-07</t>
  </si>
  <si>
    <t>ES-08</t>
  </si>
  <si>
    <t>ES-09</t>
  </si>
  <si>
    <t>ES-10</t>
  </si>
  <si>
    <t>ES-11</t>
  </si>
  <si>
    <t>ES-12</t>
  </si>
  <si>
    <t>ES-13</t>
  </si>
  <si>
    <t>ES-14</t>
  </si>
  <si>
    <t>YÜRÜYEN RAMPA</t>
  </si>
  <si>
    <t>MOVING RAMP</t>
  </si>
  <si>
    <t>TR-01</t>
  </si>
  <si>
    <t>İç mekanda, 12 derece açık, h=3.97m'ye çıkan bant</t>
  </si>
  <si>
    <t>Interior,12 degree open,band rises at h=3.97m</t>
  </si>
  <si>
    <t xml:space="preserve">3.3    Lifts &amp; Escalators &amp; Moving Bands Total </t>
  </si>
  <si>
    <t>BÖLÜM 1SAHA İŞLERİ</t>
  </si>
  <si>
    <t>SECTION 1 AREA WORKS</t>
  </si>
  <si>
    <t>BÖLÜM 2 İNŞAAT İŞLERİ</t>
  </si>
  <si>
    <t>SECTION 2 CONSTRUCTION WORK</t>
  </si>
  <si>
    <t>BÖLÜM 3 DUVAR İŞLERİ</t>
  </si>
  <si>
    <t>SECTION 3 WALL WORKS</t>
  </si>
  <si>
    <t>UNIT 4 METAL WORKS</t>
  </si>
  <si>
    <t>BÖLÜM 4 METAL İŞLERİ</t>
  </si>
  <si>
    <t>BÖLÜM 5 ISI VE SU İZOLASYONU</t>
  </si>
  <si>
    <t>UNIT 5  HEAT AND WATER INSULATION</t>
  </si>
  <si>
    <t>UNIT 6 WALL,WINDOW,CURTAIN WALL WORKS</t>
  </si>
  <si>
    <t>SAFE  DOORS</t>
  </si>
  <si>
    <t>BOLUM 7 ÇATI IŞIKLARI</t>
  </si>
  <si>
    <t>UNIT 7 ROOF-TOP LIGHTHOLES</t>
  </si>
  <si>
    <t>BÖLÜM 8 BİTİRME VE KAPLAMA İŞLERİ</t>
  </si>
  <si>
    <t>UNIT 8  FINISHING AND CASING WORKS</t>
  </si>
  <si>
    <t>BÖLÜM 9 ÖZEL İŞLER</t>
  </si>
  <si>
    <t>UNIT 9 SPECIAL WORKS</t>
  </si>
  <si>
    <t>BÖLÜM 10 ÖZEL EKİPMANLAR</t>
  </si>
  <si>
    <t>UNIT 10SPECIAL EQUIPMENTS</t>
  </si>
  <si>
    <t xml:space="preserve">BÖLÜM 11 HAREKETLİ MOBİLYALAR </t>
  </si>
  <si>
    <t>UNIT 11 MOBILE FURNISHINGS</t>
  </si>
  <si>
    <t>BÖLÜM 12 ÖZEL KONSTRÜKSİYONLAR</t>
  </si>
  <si>
    <t>UNIT 12 SPECIAL CONSTRICTIONS</t>
  </si>
  <si>
    <t>AVM ISIKLIGI -YAGMUR DERESI DOGU 28 CM</t>
  </si>
  <si>
    <t>AVM ISIKLIGI -YAGMUR DERESI BATI 38 CM</t>
  </si>
  <si>
    <t>OTOPARK BARIYERI-BOYALI CELIK CAP 70 MM</t>
  </si>
  <si>
    <t>ÇELİK BARİYER YAPILMASI çap: 140mm</t>
  </si>
  <si>
    <t xml:space="preserve">GÜVENLİK PERDESİ (OTOPARK CEPHE DEVAMI) </t>
  </si>
  <si>
    <t>GUVENLIK PERDESI (ACIK OTOPARK 3.BODRUM KAT)</t>
  </si>
  <si>
    <t>BOYALI METAL-TRAPEZ CEPHE HARPUSTA</t>
  </si>
  <si>
    <t>METAL FRONT BOARD (WITHOUT LİGHT)</t>
  </si>
  <si>
    <t>PAINTED METAL PARAPET-CLADDING</t>
  </si>
  <si>
    <t>EXPANTION JOINTS  COVERING</t>
  </si>
  <si>
    <t>STAINLESS STEEL WALL COVERING</t>
  </si>
  <si>
    <t>KUPEŞTE VE KORKULUKLAR</t>
  </si>
  <si>
    <t>HAND RAILS AND BALUSTRADWS</t>
  </si>
  <si>
    <t>GALVANİZ ÇELİK KORKULUK-OTOPARK h=105 cm  (basamağa montaj)</t>
  </si>
  <si>
    <t>GALVANIZ STEEL HANDRAIL CARPARK H=105 cm (assemblage to steps)</t>
  </si>
  <si>
    <t>ELOKSAL BOYALI ALÜMİNYUM KUPESTE-AVM Ø:50Mm (DUVARA montaj)</t>
  </si>
  <si>
    <t>ELOXAL PAINTED ALIMNUM HANDRAIL-AVM Ø:50Mm (assemblage to wall)</t>
  </si>
  <si>
    <t>ÇAKIL KAPLAMALI TERAS ÇATI YALTIMI</t>
  </si>
  <si>
    <t>Item No</t>
  </si>
  <si>
    <t>BID ITEM</t>
  </si>
  <si>
    <t>SUBTOTAL</t>
  </si>
  <si>
    <t>TOTAL</t>
  </si>
  <si>
    <t>A)</t>
  </si>
  <si>
    <t>Direct Costs</t>
  </si>
  <si>
    <t>Construction Works</t>
  </si>
  <si>
    <t>Mechanical Works</t>
  </si>
  <si>
    <t>Electrical Works</t>
  </si>
  <si>
    <t>Landscape Works</t>
  </si>
  <si>
    <t>B)</t>
  </si>
  <si>
    <t>Indirect Costs</t>
  </si>
  <si>
    <t>C)</t>
  </si>
  <si>
    <t>Legal &amp; Business Costs</t>
  </si>
  <si>
    <t>D)</t>
  </si>
  <si>
    <t>Overheads</t>
  </si>
  <si>
    <t>Total Costs for the Project (€)</t>
  </si>
  <si>
    <t>m2</t>
  </si>
  <si>
    <t>POZ NO</t>
  </si>
  <si>
    <t>Aşırı Gerilim Tutucu(Imax:40kA)</t>
  </si>
  <si>
    <t>Elektrik işlerine ait  dikey ve yatay tesisat geçişlerinin yangın durdurucu malzeme ile kapatılması işi.</t>
  </si>
  <si>
    <t>Grunau KBS / CARBOLINE-NULLIFIRE</t>
  </si>
  <si>
    <t xml:space="preserve">MID VOLTAGE TOTAL </t>
  </si>
  <si>
    <t>Röle kontrol modülü (elektronik adresli)</t>
  </si>
  <si>
    <t>Relay control modul (electronic addressed)</t>
  </si>
  <si>
    <t>Ad</t>
  </si>
  <si>
    <t>ÖF-502-15</t>
  </si>
  <si>
    <r>
      <t xml:space="preserve">Flow switch ve Yangın vanası izleme modülü (elektronik adresli) </t>
    </r>
    <r>
      <rPr>
        <i/>
        <sz val="9"/>
        <rFont val="Arial"/>
        <family val="2"/>
      </rPr>
      <t>(Esser marka cihaz 4 girişli üretilmektedir. Fiyatımız 4 girişli cihazın giriş başına fiyatıdır.)</t>
    </r>
  </si>
  <si>
    <t>İÇ MEKAN YÖNLENDİRMELERİ-KAPI ÜSTÜ TİPİ</t>
  </si>
  <si>
    <t>ORIENTATION OF INTERIOR-DORMANT TREE TYPE</t>
  </si>
  <si>
    <t>108.400/3-4</t>
  </si>
  <si>
    <t>İÇ MEKAN YÖNLENDİRMELERİ-TOTEM</t>
  </si>
  <si>
    <t>ORIENTATION OF INTERIOR- TOTEM</t>
  </si>
  <si>
    <t>108.400/3-5</t>
  </si>
  <si>
    <t>IŞIKLI REKLAM PANOSU(ÖN YÜZEYİ CAM ARKASI SAC LEVHA) TİP 1/h=180cm</t>
  </si>
  <si>
    <t xml:space="preserve">LIGHTED PUBLICITY SIGN(FRONT SURFACE IS GLASS,BACKPART IS WALL)TYPE 1/h=180cm  </t>
  </si>
  <si>
    <t>108.400/3-6</t>
  </si>
  <si>
    <t>IŞIKLI REKLAM PANOSU(ÖN YÜZEYİ CAM ARKASI DUVAR) TİP 2/h=275-360cm</t>
  </si>
  <si>
    <t xml:space="preserve">LIGHTED PUBLICITY SIGN(FRONT SURFACE IS GLASS,BACKPART IS WALL)TYPE 2/h=275-360cm  </t>
  </si>
  <si>
    <t>108.400/4</t>
  </si>
  <si>
    <t>CEPHE IŞIKLI YAZILAR&amp;ALT KONSTRUKSİYON</t>
  </si>
  <si>
    <t xml:space="preserve">SIDE LIGHTED ARTICLES&amp;SUBCONSTRUCTION </t>
  </si>
  <si>
    <t>108.400/5</t>
  </si>
  <si>
    <t>REFLEKTÖRLÜ YOL BUTONLARI</t>
  </si>
  <si>
    <t>108.400/6</t>
  </si>
  <si>
    <t>HIZ KESİCİLER</t>
  </si>
  <si>
    <t>OTOPARK GİRİŞ-ÇIKIŞ KONTROL BARİYERİ</t>
  </si>
  <si>
    <t>CARPARK ENTRANCE-EXIT CONTROL BARRIER</t>
  </si>
  <si>
    <t>YOL ÇİZGİLERİ, KOLON BOYASI VE NUMARALANDIRMASI</t>
  </si>
  <si>
    <t>ROAD LINE,COLUMN PAINT AND MARK WITH NUMBERS</t>
  </si>
  <si>
    <t>108.450/1</t>
  </si>
  <si>
    <t>OTOPARK YOL ÇİZGİSİ YAPILMASI</t>
  </si>
  <si>
    <t xml:space="preserve"> THE CARPARK LINES DRAWING</t>
  </si>
  <si>
    <t>OTOPARK KOLON BOYASI</t>
  </si>
  <si>
    <t>CARPARK COLUMN PAINT</t>
  </si>
  <si>
    <t>OTOPARK KOLON HARF VE NUMARA BOYASI</t>
  </si>
  <si>
    <t>CARPARK COLUMN LETTERING PAINT</t>
  </si>
  <si>
    <t>BAYRAK DİREKLERİ</t>
  </si>
  <si>
    <t>FLAGSTAFF</t>
  </si>
  <si>
    <t>108.500/1</t>
  </si>
  <si>
    <t>BAYRAK DİREKLERİ YAPILMASI</t>
  </si>
  <si>
    <t>RAMPALAR</t>
  </si>
  <si>
    <t>RAMPS</t>
  </si>
  <si>
    <t>111.200/1</t>
  </si>
  <si>
    <t>111.200/2</t>
  </si>
  <si>
    <t>TEMİZLEME SİSTEMLERİ</t>
  </si>
  <si>
    <t>THE SYSTEM OF CLEANING</t>
  </si>
  <si>
    <t>111.400/1</t>
  </si>
  <si>
    <t>TEMİZLEME SİSTEMİ/Atrium-cam cephe düşey iç yüzey temizleme sistemi(Monoraylı yatay-düşey hareketli sistem)</t>
  </si>
  <si>
    <t>CLEANING SYSTEM/ the Atrium-glass elevation vertical internal surface cleaning system (monorail horizantal-vertical mobile system)</t>
  </si>
  <si>
    <t>111.400/2</t>
  </si>
  <si>
    <t>TEMİZLEME SİSTEMİ/Atrium-ışıklık yatay iç yüzey temizleme sistemi</t>
  </si>
  <si>
    <t>CLEANING SYSTEM/ Atrium-light hole horizantal internal surface cleaning system)</t>
  </si>
  <si>
    <t>111.400/3</t>
  </si>
  <si>
    <t>TEMİZLEME SİSTEMİ/Sinema katı ışıklık iç yüzey temizleme sistemi(+38,00 kotu AC-AF/10-29 aksları arası)</t>
  </si>
  <si>
    <t>F)</t>
  </si>
  <si>
    <t>Piling Works, Retaining Walls, Structure for Excavation</t>
  </si>
  <si>
    <t>G)</t>
  </si>
  <si>
    <t>Contingency</t>
  </si>
  <si>
    <t>Construction Completion Ratio</t>
  </si>
  <si>
    <t>Cost</t>
  </si>
  <si>
    <t>Commisson Cost (For lease)</t>
  </si>
  <si>
    <t xml:space="preserve">Construction Duration </t>
  </si>
  <si>
    <t>18 months</t>
  </si>
  <si>
    <t>YEAR</t>
  </si>
  <si>
    <r>
      <t>Exit Value (</t>
    </r>
    <r>
      <rPr>
        <sz val="11"/>
        <rFont val="Arial"/>
        <family val="0"/>
      </rPr>
      <t>€</t>
    </r>
    <r>
      <rPr>
        <sz val="11"/>
        <rFont val="Garamond"/>
        <family val="1"/>
      </rPr>
      <t>)</t>
    </r>
  </si>
  <si>
    <r>
      <t>Land Cost (</t>
    </r>
    <r>
      <rPr>
        <sz val="11"/>
        <rFont val="Arial"/>
        <family val="0"/>
      </rPr>
      <t>€</t>
    </r>
    <r>
      <rPr>
        <sz val="11"/>
        <rFont val="Garamond"/>
        <family val="1"/>
      </rPr>
      <t>)</t>
    </r>
  </si>
  <si>
    <r>
      <t>Construction Cost (</t>
    </r>
    <r>
      <rPr>
        <sz val="11"/>
        <rFont val="Arial"/>
        <family val="0"/>
      </rPr>
      <t>€</t>
    </r>
    <r>
      <rPr>
        <sz val="11"/>
        <rFont val="Garamond"/>
        <family val="1"/>
      </rPr>
      <t>)</t>
    </r>
  </si>
  <si>
    <t>*The shopping center will be open for six months in 2010</t>
  </si>
  <si>
    <t xml:space="preserve">  Leasable Area  (sqm)</t>
  </si>
  <si>
    <r>
      <t xml:space="preserve">  Monthly Unit Rent Value   (</t>
    </r>
    <r>
      <rPr>
        <sz val="11"/>
        <rFont val="Arial"/>
        <family val="0"/>
      </rPr>
      <t>€</t>
    </r>
    <r>
      <rPr>
        <sz val="11"/>
        <rFont val="Garamond"/>
        <family val="1"/>
      </rPr>
      <t>/m²)</t>
    </r>
  </si>
  <si>
    <r>
      <t xml:space="preserve">   Increase Of Building Management Expense  (</t>
    </r>
    <r>
      <rPr>
        <sz val="11"/>
        <rFont val="Arial"/>
        <family val="0"/>
      </rPr>
      <t>€</t>
    </r>
    <r>
      <rPr>
        <sz val="11"/>
        <rFont val="Garamond"/>
        <family val="1"/>
      </rPr>
      <t>/m2/month)</t>
    </r>
  </si>
  <si>
    <r>
      <t>TOTAL MANAGEMENT EXPENSES (</t>
    </r>
    <r>
      <rPr>
        <b/>
        <sz val="11"/>
        <rFont val="Arial"/>
        <family val="0"/>
      </rPr>
      <t>€</t>
    </r>
    <r>
      <rPr>
        <b/>
        <sz val="11"/>
        <rFont val="Garamond"/>
        <family val="1"/>
      </rPr>
      <t>)</t>
    </r>
  </si>
  <si>
    <r>
      <t>NET MANAGEMENT REVENUE (</t>
    </r>
    <r>
      <rPr>
        <b/>
        <sz val="11"/>
        <rFont val="Arial"/>
        <family val="0"/>
      </rPr>
      <t>€</t>
    </r>
    <r>
      <rPr>
        <b/>
        <sz val="11"/>
        <rFont val="Garamond"/>
        <family val="1"/>
      </rPr>
      <t>)</t>
    </r>
  </si>
  <si>
    <r>
      <t>UNLEVERED NET CASH FLOW (</t>
    </r>
    <r>
      <rPr>
        <b/>
        <sz val="11"/>
        <rFont val="Arial"/>
        <family val="0"/>
      </rPr>
      <t>€</t>
    </r>
    <r>
      <rPr>
        <b/>
        <sz val="11"/>
        <rFont val="Garamond"/>
        <family val="1"/>
      </rPr>
      <t>)</t>
    </r>
  </si>
  <si>
    <r>
      <t>UNLEVERED CUMULATIVE NET CASH FLOW (</t>
    </r>
    <r>
      <rPr>
        <b/>
        <sz val="11"/>
        <rFont val="Arial"/>
        <family val="0"/>
      </rPr>
      <t>€</t>
    </r>
    <r>
      <rPr>
        <b/>
        <sz val="11"/>
        <rFont val="Garamond"/>
        <family val="1"/>
      </rPr>
      <t>)</t>
    </r>
  </si>
  <si>
    <r>
      <t>UNLEVERED NET CASH FLOW Inc. VAT (</t>
    </r>
    <r>
      <rPr>
        <b/>
        <sz val="11"/>
        <rFont val="Arial"/>
        <family val="0"/>
      </rPr>
      <t>€</t>
    </r>
    <r>
      <rPr>
        <b/>
        <sz val="11"/>
        <rFont val="Garamond"/>
        <family val="1"/>
      </rPr>
      <t>)</t>
    </r>
  </si>
  <si>
    <r>
      <t>UNLEVERED CUMULATIVE NET CASH FLOW Inc. VAT (</t>
    </r>
    <r>
      <rPr>
        <b/>
        <sz val="11"/>
        <rFont val="Arial"/>
        <family val="0"/>
      </rPr>
      <t>€</t>
    </r>
    <r>
      <rPr>
        <b/>
        <sz val="11"/>
        <rFont val="Garamond"/>
        <family val="1"/>
      </rPr>
      <t>)</t>
    </r>
  </si>
  <si>
    <r>
      <t>FINANCING (</t>
    </r>
    <r>
      <rPr>
        <b/>
        <sz val="11"/>
        <rFont val="Arial"/>
        <family val="0"/>
      </rPr>
      <t>€</t>
    </r>
    <r>
      <rPr>
        <b/>
        <sz val="11"/>
        <rFont val="Garamond"/>
        <family val="1"/>
      </rPr>
      <t>)</t>
    </r>
  </si>
  <si>
    <r>
      <t>EXTERNAL FINANCING (</t>
    </r>
    <r>
      <rPr>
        <b/>
        <sz val="11"/>
        <rFont val="Arial"/>
        <family val="0"/>
      </rPr>
      <t>€</t>
    </r>
    <r>
      <rPr>
        <b/>
        <sz val="11"/>
        <rFont val="Garamond"/>
        <family val="1"/>
      </rPr>
      <t>)</t>
    </r>
  </si>
  <si>
    <r>
      <t>POTENTIAL REVENUE (</t>
    </r>
    <r>
      <rPr>
        <b/>
        <sz val="11"/>
        <rFont val="Arial"/>
        <family val="0"/>
      </rPr>
      <t>€</t>
    </r>
    <r>
      <rPr>
        <b/>
        <sz val="11"/>
        <rFont val="Garamond"/>
        <family val="1"/>
      </rPr>
      <t>)</t>
    </r>
  </si>
  <si>
    <t xml:space="preserve">  Rental Revenue (%100) </t>
  </si>
  <si>
    <t xml:space="preserve">  Rental Revenue (Expected) </t>
  </si>
  <si>
    <r>
      <t>TOTAL POTENTIAL REVENUE (</t>
    </r>
    <r>
      <rPr>
        <b/>
        <sz val="11"/>
        <rFont val="Arial"/>
        <family val="0"/>
      </rPr>
      <t>€</t>
    </r>
    <r>
      <rPr>
        <b/>
        <sz val="11"/>
        <rFont val="Garamond"/>
        <family val="1"/>
      </rPr>
      <t>)</t>
    </r>
  </si>
  <si>
    <t xml:space="preserve">   Total Building Management Expense </t>
  </si>
  <si>
    <t xml:space="preserve">   Building Management Expense (Expected)  </t>
  </si>
  <si>
    <t xml:space="preserve">   Building Management Expense (Building Owner) </t>
  </si>
  <si>
    <t xml:space="preserve">   Commission Cost </t>
  </si>
  <si>
    <r>
      <t>OPERATING EXPENSES (</t>
    </r>
    <r>
      <rPr>
        <b/>
        <sz val="11"/>
        <rFont val="Arial"/>
        <family val="0"/>
      </rPr>
      <t>€</t>
    </r>
    <r>
      <rPr>
        <b/>
        <sz val="11"/>
        <rFont val="Garamond"/>
        <family val="1"/>
      </rPr>
      <t>)</t>
    </r>
  </si>
  <si>
    <r>
      <t>EXİT VALUE (</t>
    </r>
    <r>
      <rPr>
        <b/>
        <sz val="11"/>
        <rFont val="Arial"/>
        <family val="0"/>
      </rPr>
      <t>€</t>
    </r>
    <r>
      <rPr>
        <b/>
        <sz val="11"/>
        <rFont val="Garamond"/>
        <family val="1"/>
      </rPr>
      <t>)</t>
    </r>
  </si>
  <si>
    <r>
      <t>CONSTRUCTION COST (</t>
    </r>
    <r>
      <rPr>
        <b/>
        <sz val="11"/>
        <rFont val="Arial"/>
        <family val="0"/>
      </rPr>
      <t>€</t>
    </r>
    <r>
      <rPr>
        <b/>
        <sz val="11"/>
        <rFont val="Garamond"/>
        <family val="1"/>
      </rPr>
      <t>)</t>
    </r>
  </si>
  <si>
    <r>
      <t>LAND COST (</t>
    </r>
    <r>
      <rPr>
        <b/>
        <sz val="11"/>
        <rFont val="Arial"/>
        <family val="0"/>
      </rPr>
      <t>€</t>
    </r>
    <r>
      <rPr>
        <b/>
        <sz val="11"/>
        <rFont val="Garamond"/>
        <family val="1"/>
      </rPr>
      <t>)</t>
    </r>
  </si>
  <si>
    <r>
      <t xml:space="preserve">   Construction VAT </t>
    </r>
    <r>
      <rPr>
        <sz val="11"/>
        <rFont val="Garamond"/>
        <family val="1"/>
      </rPr>
      <t>(%18)</t>
    </r>
  </si>
  <si>
    <r>
      <t xml:space="preserve">   Revenue VAT </t>
    </r>
    <r>
      <rPr>
        <sz val="11"/>
        <rFont val="Garamond"/>
        <family val="1"/>
      </rPr>
      <t>(%18)</t>
    </r>
  </si>
  <si>
    <t>VAT POSITION (€)</t>
  </si>
  <si>
    <t>ARCYLIC POLIMER COUNTER 70cm/637cm&amp;8basin</t>
  </si>
  <si>
    <t>108.300/4</t>
  </si>
  <si>
    <t>AKRİLİK POLİMER TEZGAH 70cm/637cm&amp;7lavabo</t>
  </si>
  <si>
    <t>ARCYLIC POLIMER COUNTER 70cm/637cm&amp;7basin</t>
  </si>
  <si>
    <t>108.300/5</t>
  </si>
  <si>
    <t>AKRİLİK POLİMER TEZGAH 70cm/606cm&amp;7lavabo</t>
  </si>
  <si>
    <t>ARCYLIC POLIMER COUNTER 70cm/606cm&amp;7basin</t>
  </si>
  <si>
    <t>108.300/6</t>
  </si>
  <si>
    <t>AKRİLİK POLİMER TEZGAH 70cm/606cm&amp;6lavabo</t>
  </si>
  <si>
    <t>ARCYLIC POLIMER COUNTER 70cm/606cm&amp;6basin</t>
  </si>
  <si>
    <t>108.300/7</t>
  </si>
  <si>
    <t>AKRİLİK POLİMER TEZGAH 70cm/568cm&amp;7lavabo</t>
  </si>
  <si>
    <t>ARCYLIC POLIMER COUNTER 70cm/568cm&amp;7basin</t>
  </si>
  <si>
    <t>108.300/8</t>
  </si>
  <si>
    <t>AKRİLİK POLİMER TEZGAH 70cm/517cm&amp;6lavabo</t>
  </si>
  <si>
    <t>ARCYLIC POLIMER COUNTER 70cm/517cm&amp;6basin</t>
  </si>
  <si>
    <t>108.300/9</t>
  </si>
  <si>
    <t>AKRİLİK POLİMER TEZGAH 70cm/466cm&amp;5lavabo</t>
  </si>
  <si>
    <t>ARCYLIC POLIMER COUNTER 70cm/466cm&amp;5basin</t>
  </si>
  <si>
    <t>108.300/10</t>
  </si>
  <si>
    <t>AKRİLİK POLİMER TEZGAH 70cm/459cm&amp;5lavabo</t>
  </si>
  <si>
    <t>ARCYLIC POLIMER COUNTER 70cm/459cm&amp;5basin</t>
  </si>
  <si>
    <t>108.300/11</t>
  </si>
  <si>
    <t>AKRİLİK POLİMER TEZGAH 70cm/451cm&amp;5lavabo</t>
  </si>
  <si>
    <t>ARCYLIC POLIMER COUNTER 70cm/451cm&amp;5basin</t>
  </si>
  <si>
    <t>108.300/12</t>
  </si>
  <si>
    <t>AKRİLİK POLİMER TEZGAH 70cm/410cm&amp;5lavabo</t>
  </si>
  <si>
    <t>ARCYLIC POLIMER COUNTER 70cm/410cm&amp;5basin</t>
  </si>
  <si>
    <t>108.300/13</t>
  </si>
  <si>
    <t>AKRİLİK POLİMER TEZGAH 70cm/349cm&amp;4lavabo</t>
  </si>
  <si>
    <t>ARCYLIC POLIMER COUNTER 70cm/349cm&amp;4basin</t>
  </si>
  <si>
    <t>108.300/14</t>
  </si>
  <si>
    <t>AKRİLİK POLİMER TEZGAH 70cm/121cm&amp;1lavabo</t>
  </si>
  <si>
    <t>ARCYLIC POLIMER COUNTER 70cm/121cm&amp;1basin</t>
  </si>
  <si>
    <t>YÖNLENDİRME ELEMANLARI</t>
  </si>
  <si>
    <t>ORIENTATION ELEMENTS</t>
  </si>
  <si>
    <t>108.400/1</t>
  </si>
  <si>
    <t>OTOPARK TRAFİK YÖNLENDİRMELERİ</t>
  </si>
  <si>
    <t>ORIENTATION OF CARPARK TRAFFIC</t>
  </si>
  <si>
    <t>LUMPSUM</t>
  </si>
  <si>
    <t>108.400/2</t>
  </si>
  <si>
    <t>DIŞ MEKAN YÖNLENDİRMELERİ</t>
  </si>
  <si>
    <t>ORIENTATION OF OUTDOOR</t>
  </si>
  <si>
    <t>108.400/3-1</t>
  </si>
  <si>
    <t>İÇ MEKAN YÖNLENDİRMELERİ-TAVANDAN ASILAN TİP</t>
  </si>
  <si>
    <t>ORIENTATION OF INTERIOR-DEPENDING FROM THE CEILING TYPE</t>
  </si>
  <si>
    <t>108.400/3-2</t>
  </si>
  <si>
    <t>İÇ MEKAN YÖNLENDİRMELERİ-TAVANDAN ASILAN ACİL KAÇIŞ</t>
  </si>
  <si>
    <t>ORIENTATION OF INTERIOR-DEPENDING FROM CEILING EMERGENCY ESCAPE</t>
  </si>
  <si>
    <t>108.400/3-3</t>
  </si>
  <si>
    <t>The façade, steel structure roof, and the other steel products'  prices shall be re-evaluated after the final detailed designs are completed</t>
  </si>
  <si>
    <t>1" 30 mt. With hose and tube,embedded</t>
  </si>
  <si>
    <t>1" 30 mt. hortumlu, tüplü,sıva üstü</t>
  </si>
  <si>
    <t>1" 30 mt. With hose and tube,exposed</t>
  </si>
  <si>
    <t>YT-15</t>
  </si>
  <si>
    <t>YANGIN POMPASI BASINÇ EMNİYET VANASI</t>
  </si>
  <si>
    <t>FİRE PUMP PRESSURE SECURITY VALVE</t>
  </si>
  <si>
    <t>YT-16</t>
  </si>
  <si>
    <t>BASINÇ EMNİYET VANASI BOŞALTMA KONİSİ</t>
  </si>
  <si>
    <t>PRESSURE SECURITY VALVE DISCHARGE CONI</t>
  </si>
  <si>
    <t>YT-17</t>
  </si>
  <si>
    <t>VORTEX PLAKASI</t>
  </si>
  <si>
    <t>VORTEX PLATE</t>
  </si>
  <si>
    <t>YT-18</t>
  </si>
  <si>
    <t>GALVANİZLİ ÇELİK BORULAR</t>
  </si>
  <si>
    <t>GALVANIZE STEEL PIPES</t>
  </si>
  <si>
    <t>Dikişli Galvaniz  Boru 1"</t>
  </si>
  <si>
    <t>Seam Galvanize Pipe 1''</t>
  </si>
  <si>
    <t>Dikişli Galvaniz  Boru 11/4"</t>
  </si>
  <si>
    <t>Seam Galvanize Pipe 11/4"</t>
  </si>
  <si>
    <t>Dikişli Galvaniz  Boru 11/2"</t>
  </si>
  <si>
    <t>Seam Galvanize Pipe11/2"</t>
  </si>
  <si>
    <t>Dikişli Galvaniz  Boru 2"</t>
  </si>
  <si>
    <t>Seam Galvanize Pipe 2"</t>
  </si>
  <si>
    <t>Dikişli Galvaniz  Boru 21/2"</t>
  </si>
  <si>
    <t>Seam Galvanize Pipe21/2"</t>
  </si>
  <si>
    <t>Dikişli Galvaniz  Boru 3"</t>
  </si>
  <si>
    <t>Seam Galvanize Pipe 3"</t>
  </si>
  <si>
    <t>Dikişli Galvaniz  Boru 4"</t>
  </si>
  <si>
    <t>Seam Galvanize Pipe 4"</t>
  </si>
  <si>
    <t>Dikişli Galvaniz  Boru 5"</t>
  </si>
  <si>
    <t>Seam Galvanize Pipe 5"</t>
  </si>
  <si>
    <t>Dikişli Galvaniz  Boru 6"</t>
  </si>
  <si>
    <t>Seam Galvanize Pipe 6"</t>
  </si>
  <si>
    <t>Dikişli Galvaniz  Boru 8"</t>
  </si>
  <si>
    <t>Seam Galvanize Pipe 8"</t>
  </si>
  <si>
    <t>Dikişli Galvaniz  Boru 10"</t>
  </si>
  <si>
    <t>Seam Galvanize Pipe 10"</t>
  </si>
  <si>
    <t>Boru Montaj Malzeme Bedeli</t>
  </si>
  <si>
    <t>Pipe montage equipment cost</t>
  </si>
  <si>
    <t>İZOLASYONLU  BORULAR</t>
  </si>
  <si>
    <t>INSULATION PIPES</t>
  </si>
  <si>
    <t>YT-19</t>
  </si>
  <si>
    <t>HDPE DIŞ SAHA HİDRANT BORULARI</t>
  </si>
  <si>
    <t>Polietilen Boru Ø125 HDPE</t>
  </si>
  <si>
    <t>Polyethylene Pipe Ø125 HDPE</t>
  </si>
  <si>
    <t>Polietilen Boru Ø200 HDPE</t>
  </si>
  <si>
    <t>Polyethylene Pipe Ø200 HDPE</t>
  </si>
  <si>
    <t>YER ÜSTÜ YANGIN HİDRANTI</t>
  </si>
  <si>
    <t>ABOVE GROUND FIRE-HYDRANT</t>
  </si>
  <si>
    <t>YT-20</t>
  </si>
  <si>
    <t>BORU BOYANMASI</t>
  </si>
  <si>
    <t>PAINTING PIPE</t>
  </si>
  <si>
    <t>Boru Boyanması Sülyen+Yağlı Boya</t>
  </si>
  <si>
    <t>Painting Pipe Minium+Oil Paint</t>
  </si>
  <si>
    <t>YT-21</t>
  </si>
  <si>
    <t>MANOMETRE</t>
  </si>
  <si>
    <t>MANMETER</t>
  </si>
  <si>
    <t>WATER METER GROUP Ø80</t>
  </si>
  <si>
    <t>YT-22</t>
  </si>
  <si>
    <t>KOMPANSATÖR(TİTREŞİM YUTUCU)</t>
  </si>
  <si>
    <t>COMPENSATOR (SILENCER)</t>
  </si>
  <si>
    <t>Kauçuk Titreşim Yutucu</t>
  </si>
  <si>
    <t>rubber Silencer</t>
  </si>
  <si>
    <t xml:space="preserve"> Ø32</t>
  </si>
  <si>
    <t xml:space="preserve"> Ø40</t>
  </si>
  <si>
    <t xml:space="preserve"> Ø65</t>
  </si>
  <si>
    <t>KOLLEKTÖR BORUSU</t>
  </si>
  <si>
    <t>COLLECTOR PIPE</t>
  </si>
  <si>
    <t xml:space="preserve"> Ø300</t>
  </si>
  <si>
    <t xml:space="preserve"> Ø350</t>
  </si>
  <si>
    <t>KOLLEKTÖR AĞZI</t>
  </si>
  <si>
    <t>1"</t>
  </si>
  <si>
    <t xml:space="preserve"> 5"</t>
  </si>
  <si>
    <t xml:space="preserve"> 6"</t>
  </si>
  <si>
    <t xml:space="preserve"> 8"</t>
  </si>
  <si>
    <t>10"</t>
  </si>
  <si>
    <t>FLATÖR</t>
  </si>
  <si>
    <t>BUOY</t>
  </si>
  <si>
    <t>FE180-2x1,5 mm2 NHXMH</t>
  </si>
  <si>
    <t>PRYSMIAN</t>
  </si>
  <si>
    <t>ÖF-502-19</t>
  </si>
  <si>
    <t>Işın dedektörü</t>
  </si>
  <si>
    <t>Ray dedector</t>
  </si>
  <si>
    <t>set</t>
  </si>
  <si>
    <t>ÖF-503</t>
  </si>
  <si>
    <t>SESLENDİRME TESİSATI</t>
  </si>
  <si>
    <t>VOCALIZATION INSTALLATION</t>
  </si>
  <si>
    <t>ÖF-503-1</t>
  </si>
  <si>
    <t xml:space="preserve">Stereo Deck Tape (çift kaset, autoreverse) </t>
  </si>
  <si>
    <t>Stereo Deck Type (double cassette,autoreverse)</t>
  </si>
  <si>
    <t>PASO</t>
  </si>
  <si>
    <t>ÖF-503-2</t>
  </si>
  <si>
    <t xml:space="preserve">Stereo Deck Tuner   </t>
  </si>
  <si>
    <t>Stereo Deck Tuner</t>
  </si>
  <si>
    <t>ÖF-503-3</t>
  </si>
  <si>
    <t>Kompakt Disk Player (5 disk kapasiteli)</t>
  </si>
  <si>
    <t>Compact Disk Player ( with 5 disk capacity)</t>
  </si>
  <si>
    <t>ÖF-503-4</t>
  </si>
  <si>
    <t>Preamplifikatör ve mixer modülü (anons tipi)</t>
  </si>
  <si>
    <t>The module of  preamplificatore and mixer (announcement type)</t>
  </si>
  <si>
    <t>ÖF-503-5</t>
  </si>
  <si>
    <t>Preamplifikatör ve mikser modülü (müzik tipi)</t>
  </si>
  <si>
    <t>The module of  preamplificatore and mixer (music type)</t>
  </si>
  <si>
    <t>ÖF-503-6</t>
  </si>
  <si>
    <t>Anons kontrol modülü (10 zone  kapasiteli)</t>
  </si>
  <si>
    <t>Announcement control module ( with 10 zone capacity)</t>
  </si>
  <si>
    <t>ÖF-503-7</t>
  </si>
  <si>
    <t>Anons kontrol uzaktan kumanda paneli (10 zonlu)</t>
  </si>
  <si>
    <t xml:space="preserve">Announcement remote control panel (10 zone) </t>
  </si>
  <si>
    <t>ÖF-503-8</t>
  </si>
  <si>
    <t>Zone ayar paneli (10 zone)</t>
  </si>
  <si>
    <t>ÖF-503-9</t>
  </si>
  <si>
    <t>Dağıtım ve monitör modülü (10 zone)</t>
  </si>
  <si>
    <t>Distribution and monitor module (10 zone)</t>
  </si>
  <si>
    <t>ÖF-503-10</t>
  </si>
  <si>
    <t>Digital Emergency Modülü</t>
  </si>
  <si>
    <t>Digital Emergency Module</t>
  </si>
  <si>
    <t>ÖF-503-11</t>
  </si>
  <si>
    <t>Güç amplifikkatörü (12000W 100V dağıtım amplifikatörü)</t>
  </si>
  <si>
    <t>Power amplificatore (12000W 100V distribution amplificator)</t>
  </si>
  <si>
    <t>ÖF-503-12</t>
  </si>
  <si>
    <t>Cihaz dolabı (13 modül kapasiteli)</t>
  </si>
  <si>
    <t>ÖF-503-13</t>
  </si>
  <si>
    <t>Asma Tavan Tipi hoparlör (40/4 W gücünde)</t>
  </si>
  <si>
    <t>The type of suspended ceiling loud-speaker (40/4 W power)</t>
  </si>
  <si>
    <t>ÖF-503-14</t>
  </si>
  <si>
    <t>Yüksek Hacim Tavan tipi hoparlör (40/10 W gücünde)</t>
  </si>
  <si>
    <t>The type of high volume ceiling loud-speaker (40/10W power)</t>
  </si>
  <si>
    <t>ÖF-503-15</t>
  </si>
  <si>
    <t>Yüksek Hacim Tavan tipi hoparlör (40/6 W gücünde)</t>
  </si>
  <si>
    <t>The type of high volume ceiling loud-speaker (40/6W power)</t>
  </si>
  <si>
    <t>ÖF-503-16</t>
  </si>
  <si>
    <t>Kolon Tipi hoparlör (40/6 W gücünde)</t>
  </si>
  <si>
    <t>ÖF-503-17</t>
  </si>
  <si>
    <t>Acil Anons Bağlantı Kutusu</t>
  </si>
  <si>
    <t>ÖF-503-18</t>
  </si>
  <si>
    <t>Lokal Seslendirme Bağlatı Kutusu</t>
  </si>
  <si>
    <t>Local Vocalization Distribution Box</t>
  </si>
  <si>
    <t>ÖF-503-19</t>
  </si>
  <si>
    <t>Bölgesel ayar paneli</t>
  </si>
  <si>
    <t>Local Control Panel</t>
  </si>
  <si>
    <t>503-19.1</t>
  </si>
  <si>
    <t xml:space="preserve">10W </t>
  </si>
  <si>
    <t>503-19.2</t>
  </si>
  <si>
    <t xml:space="preserve">20W </t>
  </si>
  <si>
    <t>503-19.3</t>
  </si>
  <si>
    <t xml:space="preserve">50W </t>
  </si>
  <si>
    <t>503-19.4</t>
  </si>
  <si>
    <t xml:space="preserve">70W </t>
  </si>
  <si>
    <t>ÖF-503-20</t>
  </si>
  <si>
    <t>Ana dağıtım tablosu</t>
  </si>
  <si>
    <t>Main Distribution Table</t>
  </si>
  <si>
    <t>ÖF-503-21</t>
  </si>
  <si>
    <t>Ara dağıtım tablosu</t>
  </si>
  <si>
    <t>ÖF-503-22</t>
  </si>
  <si>
    <t>sistem şemalarının hazırlanması, uygulama projeleri için gerekli cihaz yerleşim bilgilerinin yatay planlara işlenmesi, cihaz montajı ve uç bağlantıları için teknik bilgi ve detayların  sağlanması, sistemin enerjilendirilmesi, programlama, test, devreye al</t>
  </si>
  <si>
    <t>ÖF-503-23</t>
  </si>
  <si>
    <t>Seslendirme kablosu</t>
  </si>
  <si>
    <t>Vocalization Cable</t>
  </si>
  <si>
    <t>503-23.1</t>
  </si>
  <si>
    <t>5x0,75 LIHYCH ( h.free )</t>
  </si>
  <si>
    <t>503-23.2</t>
  </si>
  <si>
    <t>3x0,75 LIHYCH ( h.free )</t>
  </si>
  <si>
    <t>503-23.3</t>
  </si>
  <si>
    <t>3x1,5 LIHYCH   ( h.free )</t>
  </si>
  <si>
    <t>503-23.4</t>
  </si>
  <si>
    <t xml:space="preserve">2x0,75 LIHYCH( h.free ) </t>
  </si>
  <si>
    <t>503-23.5</t>
  </si>
  <si>
    <t>2x1.5mm² LIHYCH ( h.free )</t>
  </si>
  <si>
    <t>ÖF-505</t>
  </si>
  <si>
    <t xml:space="preserve">DATA DAĞITIM TESİSATI </t>
  </si>
  <si>
    <t>DATA DISTRIBUTION INSTALLATION</t>
  </si>
  <si>
    <t>ÖF-505-1</t>
  </si>
  <si>
    <t>Dağıtım dolapları</t>
  </si>
  <si>
    <t>Distribution cage</t>
  </si>
  <si>
    <t>505-1.1</t>
  </si>
  <si>
    <t>19" Kabinet 9 U</t>
  </si>
  <si>
    <t>19'' Cabinet 9 U</t>
  </si>
  <si>
    <t>ESTAP</t>
  </si>
  <si>
    <t>505-1.2</t>
  </si>
  <si>
    <t>19" Kabinet 15 U</t>
  </si>
  <si>
    <t>19'' Cabinet 15 U</t>
  </si>
  <si>
    <t>505-1.3</t>
  </si>
  <si>
    <t>19" Kabinet 28 U</t>
  </si>
  <si>
    <r>
      <t xml:space="preserve">EF-07 </t>
    </r>
    <r>
      <rPr>
        <sz val="8"/>
        <rFont val="Arial"/>
        <family val="2"/>
      </rPr>
      <t xml:space="preserve"> Flow:5502m3/h,Hm:225 Pa</t>
    </r>
  </si>
  <si>
    <r>
      <t xml:space="preserve">EF-08 </t>
    </r>
    <r>
      <rPr>
        <sz val="8"/>
        <rFont val="Arial"/>
        <family val="2"/>
      </rPr>
      <t xml:space="preserve"> Debi:5145m3/h,Hm:200 Pa</t>
    </r>
  </si>
  <si>
    <r>
      <t xml:space="preserve">EF-08 </t>
    </r>
    <r>
      <rPr>
        <sz val="8"/>
        <rFont val="Arial"/>
        <family val="2"/>
      </rPr>
      <t xml:space="preserve"> Flow:5145m3/h,Hm:200 Pa</t>
    </r>
  </si>
  <si>
    <r>
      <t xml:space="preserve">EF-09 </t>
    </r>
    <r>
      <rPr>
        <sz val="8"/>
        <rFont val="Arial"/>
        <family val="2"/>
      </rPr>
      <t xml:space="preserve"> Debi:8320m3/h,Hm:300 Pa</t>
    </r>
  </si>
  <si>
    <r>
      <t xml:space="preserve">EF-09 </t>
    </r>
    <r>
      <rPr>
        <sz val="8"/>
        <rFont val="Arial"/>
        <family val="2"/>
      </rPr>
      <t xml:space="preserve"> Flow:8320m3/h,Hm:300 Pa</t>
    </r>
  </si>
  <si>
    <r>
      <t xml:space="preserve">EF-10 </t>
    </r>
    <r>
      <rPr>
        <sz val="8"/>
        <rFont val="Arial"/>
        <family val="2"/>
      </rPr>
      <t xml:space="preserve"> Debi:3430m3/h,Hm:200 Pa</t>
    </r>
  </si>
  <si>
    <r>
      <t xml:space="preserve">EF-10 </t>
    </r>
    <r>
      <rPr>
        <sz val="8"/>
        <rFont val="Arial"/>
        <family val="2"/>
      </rPr>
      <t xml:space="preserve"> Flow:3430m3/h,Hm:200 Pa</t>
    </r>
  </si>
  <si>
    <r>
      <t xml:space="preserve">EF-13 </t>
    </r>
    <r>
      <rPr>
        <sz val="8"/>
        <rFont val="Arial"/>
        <family val="2"/>
      </rPr>
      <t xml:space="preserve"> Debi:1586m3/h,Hm:175 Pa</t>
    </r>
  </si>
  <si>
    <r>
      <t xml:space="preserve">EF-13 </t>
    </r>
    <r>
      <rPr>
        <sz val="8"/>
        <rFont val="Arial"/>
        <family val="2"/>
      </rPr>
      <t xml:space="preserve"> Flow:1586m3/h,Hm:175 Pa</t>
    </r>
  </si>
  <si>
    <r>
      <t xml:space="preserve">EF-68 </t>
    </r>
    <r>
      <rPr>
        <sz val="8"/>
        <rFont val="Arial"/>
        <family val="2"/>
      </rPr>
      <t xml:space="preserve"> Debi:5001m3/h,Hm:250 Pa</t>
    </r>
  </si>
  <si>
    <r>
      <t xml:space="preserve">EF-68 </t>
    </r>
    <r>
      <rPr>
        <sz val="8"/>
        <rFont val="Arial"/>
        <family val="2"/>
      </rPr>
      <t xml:space="preserve"> Flow:5001m3/h,Hm:250 Pa</t>
    </r>
  </si>
  <si>
    <r>
      <t xml:space="preserve">EF-105 </t>
    </r>
    <r>
      <rPr>
        <sz val="8"/>
        <rFont val="Arial"/>
        <family val="2"/>
      </rPr>
      <t xml:space="preserve"> Debi:1320m3/h,Hm:150 Pa</t>
    </r>
  </si>
  <si>
    <r>
      <t xml:space="preserve">EF-105 </t>
    </r>
    <r>
      <rPr>
        <sz val="8"/>
        <rFont val="Arial"/>
        <family val="2"/>
      </rPr>
      <t xml:space="preserve"> Flow:1320m3/h,Hm:150 Pa</t>
    </r>
  </si>
  <si>
    <r>
      <t xml:space="preserve">EF-03 </t>
    </r>
    <r>
      <rPr>
        <sz val="8"/>
        <rFont val="Arial"/>
        <family val="2"/>
      </rPr>
      <t xml:space="preserve"> Debi:6000m3/h,Hm:675 Pa</t>
    </r>
  </si>
  <si>
    <r>
      <t xml:space="preserve">EF-03 </t>
    </r>
    <r>
      <rPr>
        <sz val="8"/>
        <rFont val="Arial"/>
        <family val="2"/>
      </rPr>
      <t xml:space="preserve"> Flow:6000m3/h,Hm:675 Pa</t>
    </r>
  </si>
  <si>
    <r>
      <t xml:space="preserve">EF-06 </t>
    </r>
    <r>
      <rPr>
        <sz val="8"/>
        <rFont val="Arial"/>
        <family val="2"/>
      </rPr>
      <t xml:space="preserve"> Debi:16000m3/h,Hm:200 Pa</t>
    </r>
  </si>
  <si>
    <r>
      <t xml:space="preserve">EF-06 </t>
    </r>
    <r>
      <rPr>
        <sz val="8"/>
        <rFont val="Arial"/>
        <family val="2"/>
      </rPr>
      <t xml:space="preserve"> Flow:16000m3/h,Hm:200 Pa</t>
    </r>
  </si>
  <si>
    <r>
      <t xml:space="preserve">EF-46 </t>
    </r>
    <r>
      <rPr>
        <sz val="8"/>
        <rFont val="Arial"/>
        <family val="2"/>
      </rPr>
      <t xml:space="preserve"> Debi:13215m3/h,Hm:300 Pa</t>
    </r>
  </si>
  <si>
    <r>
      <t xml:space="preserve">EF-46 </t>
    </r>
    <r>
      <rPr>
        <sz val="8"/>
        <rFont val="Arial"/>
        <family val="2"/>
      </rPr>
      <t xml:space="preserve"> Flow:13215m3/h,Hm:300 Pa</t>
    </r>
  </si>
  <si>
    <r>
      <t xml:space="preserve">EF-47 </t>
    </r>
    <r>
      <rPr>
        <sz val="8"/>
        <rFont val="Arial"/>
        <family val="2"/>
      </rPr>
      <t xml:space="preserve"> Debi:12100m3/h,Hm:250 Pa</t>
    </r>
  </si>
  <si>
    <r>
      <t xml:space="preserve">EF-47 </t>
    </r>
    <r>
      <rPr>
        <sz val="8"/>
        <rFont val="Arial"/>
        <family val="2"/>
      </rPr>
      <t xml:space="preserve"> Flow:12100m3/h,Hm:250 Pa</t>
    </r>
  </si>
  <si>
    <r>
      <t xml:space="preserve">EF-69 </t>
    </r>
    <r>
      <rPr>
        <sz val="8"/>
        <rFont val="Arial"/>
        <family val="2"/>
      </rPr>
      <t xml:space="preserve"> Debi:34600m3/h,Hm:500 Pa</t>
    </r>
  </si>
  <si>
    <r>
      <t xml:space="preserve">EF-69 </t>
    </r>
    <r>
      <rPr>
        <sz val="8"/>
        <rFont val="Arial"/>
        <family val="2"/>
      </rPr>
      <t xml:space="preserve"> Flow:34600m3/h,Hm:500 Pa</t>
    </r>
  </si>
  <si>
    <r>
      <t xml:space="preserve">EF-70 </t>
    </r>
    <r>
      <rPr>
        <sz val="8"/>
        <rFont val="Arial"/>
        <family val="2"/>
      </rPr>
      <t xml:space="preserve"> Debi:35700m3/h,Hm:750 Pa</t>
    </r>
  </si>
  <si>
    <r>
      <t xml:space="preserve">EF-70 </t>
    </r>
    <r>
      <rPr>
        <sz val="8"/>
        <rFont val="Arial"/>
        <family val="2"/>
      </rPr>
      <t xml:space="preserve"> Flow:35700m3/h,Hm:750 Pa</t>
    </r>
  </si>
  <si>
    <r>
      <t xml:space="preserve">EF-71 </t>
    </r>
    <r>
      <rPr>
        <sz val="8"/>
        <rFont val="Arial"/>
        <family val="2"/>
      </rPr>
      <t xml:space="preserve"> Debi:10850m3/h,Hm:300 Pa</t>
    </r>
  </si>
  <si>
    <r>
      <t xml:space="preserve">EF-71 </t>
    </r>
    <r>
      <rPr>
        <sz val="8"/>
        <rFont val="Arial"/>
        <family val="2"/>
      </rPr>
      <t xml:space="preserve"> Flow:10850m3/h,Hm:300 Pa</t>
    </r>
  </si>
  <si>
    <r>
      <t xml:space="preserve">EF-72 </t>
    </r>
    <r>
      <rPr>
        <sz val="8"/>
        <rFont val="Arial"/>
        <family val="2"/>
      </rPr>
      <t xml:space="preserve"> Debi:33650m3/h,Hm:500 Pa</t>
    </r>
  </si>
  <si>
    <r>
      <t xml:space="preserve">EF-72 </t>
    </r>
    <r>
      <rPr>
        <sz val="8"/>
        <rFont val="Arial"/>
        <family val="2"/>
      </rPr>
      <t xml:space="preserve"> Flow:33650m3/h,Hm:500 Pa</t>
    </r>
  </si>
  <si>
    <r>
      <t xml:space="preserve">EF-73 </t>
    </r>
    <r>
      <rPr>
        <sz val="8"/>
        <rFont val="Arial"/>
        <family val="2"/>
      </rPr>
      <t xml:space="preserve"> Debi:13700m3/h,Hm:350 Pa</t>
    </r>
  </si>
  <si>
    <r>
      <t xml:space="preserve">EF-73 </t>
    </r>
    <r>
      <rPr>
        <sz val="8"/>
        <rFont val="Arial"/>
        <family val="2"/>
      </rPr>
      <t xml:space="preserve"> Flow:13700m3/h,Hm:350 Pa</t>
    </r>
  </si>
  <si>
    <r>
      <t xml:space="preserve">EF-74 </t>
    </r>
    <r>
      <rPr>
        <sz val="8"/>
        <rFont val="Arial"/>
        <family val="2"/>
      </rPr>
      <t xml:space="preserve"> Debi:3500m3/h,Hm:350 Pa</t>
    </r>
  </si>
  <si>
    <r>
      <t xml:space="preserve">EF-74 </t>
    </r>
    <r>
      <rPr>
        <sz val="8"/>
        <rFont val="Arial"/>
        <family val="2"/>
      </rPr>
      <t xml:space="preserve"> Flow:3500m3/h,Hm:350 Pa</t>
    </r>
  </si>
  <si>
    <r>
      <t xml:space="preserve">EF-75 </t>
    </r>
    <r>
      <rPr>
        <sz val="8"/>
        <rFont val="Arial"/>
        <family val="2"/>
      </rPr>
      <t xml:space="preserve"> Debi:22300m3/h,Hm:350 Pa</t>
    </r>
  </si>
  <si>
    <r>
      <t xml:space="preserve">EF-75 </t>
    </r>
    <r>
      <rPr>
        <sz val="8"/>
        <rFont val="Arial"/>
        <family val="2"/>
      </rPr>
      <t xml:space="preserve"> Flow:22300m3/h,Hm:350 Pa</t>
    </r>
  </si>
  <si>
    <r>
      <t xml:space="preserve">EF-76 </t>
    </r>
    <r>
      <rPr>
        <sz val="8"/>
        <rFont val="Arial"/>
        <family val="2"/>
      </rPr>
      <t xml:space="preserve"> Debi:18150m3/h,Hm:300 Pa</t>
    </r>
  </si>
  <si>
    <r>
      <t xml:space="preserve">EF-76 </t>
    </r>
    <r>
      <rPr>
        <sz val="8"/>
        <rFont val="Arial"/>
        <family val="2"/>
      </rPr>
      <t xml:space="preserve"> Flow:18150m3/h,Hm:300 Pa</t>
    </r>
  </si>
  <si>
    <r>
      <t xml:space="preserve">EF-77 </t>
    </r>
    <r>
      <rPr>
        <sz val="8"/>
        <rFont val="Arial"/>
        <family val="2"/>
      </rPr>
      <t xml:space="preserve"> Debi:20300m3/h,Hm:300 Pa</t>
    </r>
  </si>
  <si>
    <r>
      <t xml:space="preserve">EF-77 </t>
    </r>
    <r>
      <rPr>
        <sz val="8"/>
        <rFont val="Arial"/>
        <family val="2"/>
      </rPr>
      <t xml:space="preserve"> Flow:20300m3/h,Hm:300 Pa</t>
    </r>
  </si>
  <si>
    <r>
      <t xml:space="preserve">EF-78 </t>
    </r>
    <r>
      <rPr>
        <sz val="8"/>
        <rFont val="Arial"/>
        <family val="2"/>
      </rPr>
      <t xml:space="preserve"> Debi:12250m3/h,Hm:300 Pa</t>
    </r>
  </si>
  <si>
    <r>
      <t xml:space="preserve">EF-78 </t>
    </r>
    <r>
      <rPr>
        <sz val="8"/>
        <rFont val="Arial"/>
        <family val="2"/>
      </rPr>
      <t xml:space="preserve"> Flow:12250m3/h,Hm:300 Pa</t>
    </r>
  </si>
  <si>
    <r>
      <t xml:space="preserve">EF-79 </t>
    </r>
    <r>
      <rPr>
        <sz val="8"/>
        <rFont val="Arial"/>
        <family val="2"/>
      </rPr>
      <t xml:space="preserve"> Debi:7050m3/h,Hm:300 Pa</t>
    </r>
  </si>
  <si>
    <r>
      <t xml:space="preserve">EF-79 </t>
    </r>
    <r>
      <rPr>
        <sz val="8"/>
        <rFont val="Arial"/>
        <family val="2"/>
      </rPr>
      <t xml:space="preserve"> Flow:7050m3/h,Hm:300 Pa</t>
    </r>
  </si>
  <si>
    <r>
      <t xml:space="preserve">EF-80 </t>
    </r>
    <r>
      <rPr>
        <sz val="8"/>
        <rFont val="Arial"/>
        <family val="2"/>
      </rPr>
      <t xml:space="preserve"> Debi:3500m3/h,Hm:300 Pa</t>
    </r>
  </si>
  <si>
    <r>
      <t xml:space="preserve">EF-80 </t>
    </r>
    <r>
      <rPr>
        <sz val="8"/>
        <rFont val="Arial"/>
        <family val="2"/>
      </rPr>
      <t xml:space="preserve"> Flow:3500m3/h,Hm:300 Pa</t>
    </r>
  </si>
  <si>
    <r>
      <t xml:space="preserve">EF-81 </t>
    </r>
    <r>
      <rPr>
        <sz val="8"/>
        <rFont val="Arial"/>
        <family val="2"/>
      </rPr>
      <t xml:space="preserve"> Debi:5650m3/h,Hm:300 Pa</t>
    </r>
  </si>
  <si>
    <r>
      <t xml:space="preserve">EF-82 </t>
    </r>
    <r>
      <rPr>
        <sz val="8"/>
        <rFont val="Arial"/>
        <family val="2"/>
      </rPr>
      <t xml:space="preserve"> Debi:3650m3/h,Hm:250 Pa</t>
    </r>
  </si>
  <si>
    <r>
      <t xml:space="preserve">EF-82 </t>
    </r>
    <r>
      <rPr>
        <sz val="8"/>
        <rFont val="Arial"/>
        <family val="2"/>
      </rPr>
      <t xml:space="preserve"> Flow:3650m3/h,Hm:250 Pa</t>
    </r>
  </si>
  <si>
    <r>
      <t xml:space="preserve">EF-83,88 </t>
    </r>
    <r>
      <rPr>
        <sz val="8"/>
        <rFont val="Arial"/>
        <family val="2"/>
      </rPr>
      <t xml:space="preserve"> Debi:3350m3/h,Hm:250 Pa</t>
    </r>
  </si>
  <si>
    <r>
      <t xml:space="preserve">EF-84,85,86,87 </t>
    </r>
    <r>
      <rPr>
        <sz val="8"/>
        <rFont val="Arial"/>
        <family val="2"/>
      </rPr>
      <t xml:space="preserve"> Debi:3250m3/h,Hm:250 Pa</t>
    </r>
  </si>
  <si>
    <r>
      <t xml:space="preserve">EF-84,85,86,87 </t>
    </r>
    <r>
      <rPr>
        <sz val="8"/>
        <rFont val="Arial"/>
        <family val="2"/>
      </rPr>
      <t xml:space="preserve"> Flow:3250m3/h,Hm:250 Pa</t>
    </r>
  </si>
  <si>
    <r>
      <t xml:space="preserve">EF-89 </t>
    </r>
    <r>
      <rPr>
        <sz val="8"/>
        <rFont val="Arial"/>
        <family val="2"/>
      </rPr>
      <t xml:space="preserve"> Debi:3450m3/h,Hm:250 Pa</t>
    </r>
  </si>
  <si>
    <r>
      <t xml:space="preserve">EF-89 </t>
    </r>
    <r>
      <rPr>
        <sz val="8"/>
        <rFont val="Arial"/>
        <family val="2"/>
      </rPr>
      <t xml:space="preserve"> Flow:3450m3/h,Hm:250 Pa</t>
    </r>
  </si>
  <si>
    <r>
      <t xml:space="preserve">EF-90 </t>
    </r>
    <r>
      <rPr>
        <sz val="8"/>
        <rFont val="Arial"/>
        <family val="2"/>
      </rPr>
      <t xml:space="preserve"> Debi:3500m3/h,Hm:250 Pa</t>
    </r>
  </si>
  <si>
    <r>
      <t xml:space="preserve">EF-90 </t>
    </r>
    <r>
      <rPr>
        <sz val="8"/>
        <rFont val="Arial"/>
        <family val="2"/>
      </rPr>
      <t xml:space="preserve"> Flow:3500m3/h,Hm:250 Pa</t>
    </r>
  </si>
  <si>
    <r>
      <t xml:space="preserve">EF-91 </t>
    </r>
    <r>
      <rPr>
        <sz val="8"/>
        <rFont val="Arial"/>
        <family val="2"/>
      </rPr>
      <t xml:space="preserve"> Debi:3600m3/h,Hm:250 Pa</t>
    </r>
  </si>
  <si>
    <r>
      <t xml:space="preserve">EF-91 </t>
    </r>
    <r>
      <rPr>
        <sz val="8"/>
        <rFont val="Arial"/>
        <family val="2"/>
      </rPr>
      <t xml:space="preserve"> Flow:3600m3/h,Hm:250 Pa</t>
    </r>
  </si>
  <si>
    <r>
      <t xml:space="preserve">EF-92 </t>
    </r>
    <r>
      <rPr>
        <sz val="8"/>
        <rFont val="Arial"/>
        <family val="2"/>
      </rPr>
      <t xml:space="preserve"> Debi:8300m3/h,Hm:275 Pa</t>
    </r>
  </si>
  <si>
    <r>
      <t xml:space="preserve">EF-92 </t>
    </r>
    <r>
      <rPr>
        <sz val="8"/>
        <rFont val="Arial"/>
        <family val="2"/>
      </rPr>
      <t xml:space="preserve"> Flow:8300m3/h,Hm:275 Pa</t>
    </r>
  </si>
  <si>
    <r>
      <t xml:space="preserve">EF-93 </t>
    </r>
    <r>
      <rPr>
        <sz val="8"/>
        <rFont val="Arial"/>
        <family val="2"/>
      </rPr>
      <t xml:space="preserve"> Debi:7000m3/h,Hm:475 Pa</t>
    </r>
  </si>
  <si>
    <r>
      <t xml:space="preserve">EF-93 </t>
    </r>
    <r>
      <rPr>
        <sz val="8"/>
        <rFont val="Arial"/>
        <family val="2"/>
      </rPr>
      <t xml:space="preserve"> Flow:7000m3/h,Hm:475 Pa</t>
    </r>
  </si>
  <si>
    <r>
      <t xml:space="preserve">EF-94 </t>
    </r>
    <r>
      <rPr>
        <sz val="8"/>
        <rFont val="Arial"/>
        <family val="2"/>
      </rPr>
      <t xml:space="preserve"> Debi:18500m3/h,Hm:350 Pa</t>
    </r>
  </si>
  <si>
    <r>
      <t xml:space="preserve">EF-94 </t>
    </r>
    <r>
      <rPr>
        <sz val="8"/>
        <rFont val="Arial"/>
        <family val="2"/>
      </rPr>
      <t xml:space="preserve"> Flow:18500m3/h,Hm:350 Pa</t>
    </r>
  </si>
  <si>
    <r>
      <t xml:space="preserve">EF-95 </t>
    </r>
    <r>
      <rPr>
        <sz val="8"/>
        <rFont val="Arial"/>
        <family val="2"/>
      </rPr>
      <t xml:space="preserve"> Debi:24400m3/h,Hm:350 Pa</t>
    </r>
  </si>
  <si>
    <r>
      <t xml:space="preserve">EF-95 </t>
    </r>
    <r>
      <rPr>
        <sz val="8"/>
        <rFont val="Arial"/>
        <family val="2"/>
      </rPr>
      <t xml:space="preserve"> Flow:24400m3/h,Hm:350 Pa</t>
    </r>
  </si>
  <si>
    <r>
      <t xml:space="preserve">EF-96 </t>
    </r>
    <r>
      <rPr>
        <sz val="8"/>
        <rFont val="Arial"/>
        <family val="2"/>
      </rPr>
      <t xml:space="preserve"> Debi:4310m3/h,Hm:400 Pa</t>
    </r>
  </si>
  <si>
    <r>
      <t xml:space="preserve">EF-96 </t>
    </r>
    <r>
      <rPr>
        <sz val="8"/>
        <rFont val="Arial"/>
        <family val="2"/>
      </rPr>
      <t xml:space="preserve"> Flow:4310m3/h,Hm:400 Pa</t>
    </r>
  </si>
  <si>
    <r>
      <t xml:space="preserve">EF-97 </t>
    </r>
    <r>
      <rPr>
        <sz val="8"/>
        <rFont val="Arial"/>
        <family val="2"/>
      </rPr>
      <t xml:space="preserve"> Debi:35100m3/h,Hm:400 Pa</t>
    </r>
  </si>
  <si>
    <r>
      <t xml:space="preserve">EF-97 </t>
    </r>
    <r>
      <rPr>
        <sz val="8"/>
        <rFont val="Arial"/>
        <family val="2"/>
      </rPr>
      <t xml:space="preserve"> Flow:35100m3/h,Hm:400 Pa</t>
    </r>
  </si>
  <si>
    <r>
      <t xml:space="preserve">EF-98 </t>
    </r>
    <r>
      <rPr>
        <sz val="8"/>
        <rFont val="Arial"/>
        <family val="2"/>
      </rPr>
      <t xml:space="preserve"> Debi:32750m3/h,Hm:400 Pa</t>
    </r>
  </si>
  <si>
    <r>
      <t xml:space="preserve">EF-98 </t>
    </r>
    <r>
      <rPr>
        <sz val="8"/>
        <rFont val="Arial"/>
        <family val="2"/>
      </rPr>
      <t xml:space="preserve"> Flow:32750m3/h,Hm:400 Pa</t>
    </r>
  </si>
  <si>
    <r>
      <t xml:space="preserve">EF-99 </t>
    </r>
    <r>
      <rPr>
        <sz val="8"/>
        <rFont val="Arial"/>
        <family val="2"/>
      </rPr>
      <t xml:space="preserve"> Debi:11350m3/h,Hm:325 Pa</t>
    </r>
  </si>
  <si>
    <r>
      <t xml:space="preserve">EF-99 </t>
    </r>
    <r>
      <rPr>
        <sz val="8"/>
        <rFont val="Arial"/>
        <family val="2"/>
      </rPr>
      <t xml:space="preserve"> Flow:11350m3/h,Hm:325 Pa</t>
    </r>
  </si>
  <si>
    <r>
      <t xml:space="preserve">EF-100 </t>
    </r>
    <r>
      <rPr>
        <sz val="8"/>
        <rFont val="Arial"/>
        <family val="2"/>
      </rPr>
      <t xml:space="preserve"> Debi:8100m3/h,Hm:300 Pa</t>
    </r>
  </si>
  <si>
    <r>
      <t xml:space="preserve">EF-100 </t>
    </r>
    <r>
      <rPr>
        <sz val="8"/>
        <rFont val="Arial"/>
        <family val="2"/>
      </rPr>
      <t xml:space="preserve"> Flow:8100m3/h,Hm:300 Pa</t>
    </r>
  </si>
  <si>
    <r>
      <t xml:space="preserve">EF-101 </t>
    </r>
    <r>
      <rPr>
        <sz val="8"/>
        <rFont val="Arial"/>
        <family val="2"/>
      </rPr>
      <t xml:space="preserve"> Debi:28400m3/h,Hm:450 Pa</t>
    </r>
  </si>
  <si>
    <r>
      <t xml:space="preserve">EF-101 </t>
    </r>
    <r>
      <rPr>
        <sz val="8"/>
        <rFont val="Arial"/>
        <family val="2"/>
      </rPr>
      <t xml:space="preserve"> Flow:28400m3/h,Hm:450 Pa</t>
    </r>
  </si>
  <si>
    <r>
      <t xml:space="preserve">EF-102 </t>
    </r>
    <r>
      <rPr>
        <sz val="8"/>
        <rFont val="Arial"/>
        <family val="2"/>
      </rPr>
      <t xml:space="preserve"> Debi:34000m3/h,Hm:400 Pa</t>
    </r>
  </si>
  <si>
    <r>
      <t xml:space="preserve">EF-102 </t>
    </r>
    <r>
      <rPr>
        <sz val="8"/>
        <rFont val="Arial"/>
        <family val="2"/>
      </rPr>
      <t xml:space="preserve"> Flow:34000m3/h,Hm:400 Pa</t>
    </r>
  </si>
  <si>
    <r>
      <t xml:space="preserve">EF-103 </t>
    </r>
    <r>
      <rPr>
        <sz val="8"/>
        <rFont val="Arial"/>
        <family val="2"/>
      </rPr>
      <t xml:space="preserve"> Debi:44685m3/h,Hm:475 Pa</t>
    </r>
  </si>
  <si>
    <r>
      <t xml:space="preserve">EF-103 </t>
    </r>
    <r>
      <rPr>
        <sz val="8"/>
        <rFont val="Arial"/>
        <family val="2"/>
      </rPr>
      <t xml:space="preserve"> Flow:44685m3/h,Hm:475 Pa</t>
    </r>
  </si>
  <si>
    <r>
      <t xml:space="preserve">EF-104 </t>
    </r>
    <r>
      <rPr>
        <sz val="8"/>
        <rFont val="Arial"/>
        <family val="2"/>
      </rPr>
      <t xml:space="preserve"> Debi:27000m3/h,Hm:450 Pa</t>
    </r>
  </si>
  <si>
    <r>
      <t xml:space="preserve">EF-104 </t>
    </r>
    <r>
      <rPr>
        <sz val="8"/>
        <rFont val="Arial"/>
        <family val="2"/>
      </rPr>
      <t>Flow:27000m3/h,Hm:450 Pa</t>
    </r>
  </si>
  <si>
    <r>
      <t xml:space="preserve">EF-11 </t>
    </r>
    <r>
      <rPr>
        <sz val="8"/>
        <rFont val="Arial"/>
        <family val="2"/>
      </rPr>
      <t xml:space="preserve"> Debi:3636m3/h,Hm:200 Pa</t>
    </r>
  </si>
  <si>
    <r>
      <t xml:space="preserve">EF-11 </t>
    </r>
    <r>
      <rPr>
        <sz val="8"/>
        <rFont val="Arial"/>
        <family val="2"/>
      </rPr>
      <t xml:space="preserve"> Flow:3636m3/h,Hm:200 Pa</t>
    </r>
  </si>
  <si>
    <r>
      <t xml:space="preserve">EF-12 </t>
    </r>
    <r>
      <rPr>
        <sz val="8"/>
        <rFont val="Arial"/>
        <family val="2"/>
      </rPr>
      <t xml:space="preserve"> Debi:2055m3/h,Hm:200 Pa</t>
    </r>
  </si>
  <si>
    <r>
      <t xml:space="preserve">EF-12 </t>
    </r>
    <r>
      <rPr>
        <sz val="8"/>
        <rFont val="Arial"/>
        <family val="2"/>
      </rPr>
      <t xml:space="preserve"> Flow:2055m3/h,Hm:200 Pa</t>
    </r>
  </si>
  <si>
    <r>
      <t xml:space="preserve">EF-12 </t>
    </r>
    <r>
      <rPr>
        <sz val="8"/>
        <rFont val="Arial"/>
        <family val="2"/>
      </rPr>
      <t>Flow:2055m3/h,Hm:200 Pa</t>
    </r>
  </si>
  <si>
    <r>
      <t>FP01</t>
    </r>
    <r>
      <rPr>
        <sz val="8"/>
        <rFont val="Arial"/>
        <family val="2"/>
      </rPr>
      <t xml:space="preserve"> Ana Yangın Pompası V:1000 GPM ,PN 10 (santrifüj) asıl</t>
    </r>
  </si>
  <si>
    <r>
      <t>FP01</t>
    </r>
    <r>
      <rPr>
        <sz val="8"/>
        <rFont val="Arial"/>
        <family val="2"/>
      </rPr>
      <t xml:space="preserve"> Main Fire Pump V:1000 GPM ,PN 10 (centrifugal) original</t>
    </r>
  </si>
  <si>
    <r>
      <t>FP02</t>
    </r>
    <r>
      <rPr>
        <sz val="8"/>
        <rFont val="Arial"/>
        <family val="2"/>
      </rPr>
      <t xml:space="preserve"> Ana Yangın Pompası V:1000 GPM ,PN 10 (santrifüj) yedek</t>
    </r>
  </si>
  <si>
    <r>
      <t>FP02</t>
    </r>
    <r>
      <rPr>
        <sz val="8"/>
        <rFont val="Arial"/>
        <family val="2"/>
      </rPr>
      <t xml:space="preserve"> Main Fire Pump V:1000 GPM ,PN 10 (centrifugal) substitute</t>
    </r>
  </si>
  <si>
    <r>
      <t>JP01</t>
    </r>
    <r>
      <rPr>
        <sz val="8"/>
        <rFont val="Arial"/>
        <family val="2"/>
      </rPr>
      <t xml:space="preserve"> Jokey Pompa -V:20 GPM PN10</t>
    </r>
  </si>
  <si>
    <r>
      <t>JP01</t>
    </r>
    <r>
      <rPr>
        <sz val="8"/>
        <rFont val="Arial"/>
        <family val="2"/>
      </rPr>
      <t xml:space="preserve"> JOCKEY Pump -V:20 GPM PN10</t>
    </r>
  </si>
  <si>
    <r>
      <t xml:space="preserve">PAC 01...58 </t>
    </r>
    <r>
      <rPr>
        <sz val="8"/>
        <rFont val="Arial"/>
        <family val="2"/>
      </rPr>
      <t>Hava Kompresörü Kapasite:153lt./dak. Basınç:8Bar(Boru tipi)</t>
    </r>
  </si>
  <si>
    <r>
      <t>PAC 01...58 Air CompressorCapacity</t>
    </r>
    <r>
      <rPr>
        <sz val="8"/>
        <rFont val="Arial"/>
        <family val="2"/>
      </rPr>
      <t>:153lt./min. Pressure:8Bar (Pipe type)</t>
    </r>
  </si>
  <si>
    <r>
      <t xml:space="preserve">PAT </t>
    </r>
    <r>
      <rPr>
        <sz val="8"/>
        <rFont val="Arial"/>
        <family val="2"/>
      </rPr>
      <t>Hava Kompresörü Basınçlandırma Tankı hacim:1000 lt          Basınç:10 Bar</t>
    </r>
  </si>
  <si>
    <r>
      <t>PAT Air Compressor Pressurizing Tank volume</t>
    </r>
    <r>
      <rPr>
        <sz val="8"/>
        <rFont val="Arial"/>
        <family val="2"/>
      </rPr>
      <t>:1000 lt          Pressure:10 Bar</t>
    </r>
  </si>
  <si>
    <t>SU SAYACI GRUBU Ø80</t>
  </si>
  <si>
    <t xml:space="preserve">   Cumulative Loan (€)</t>
  </si>
  <si>
    <t xml:space="preserve">   Cumulative Equity (€)</t>
  </si>
  <si>
    <t xml:space="preserve">   Total Investment (€)</t>
  </si>
  <si>
    <t xml:space="preserve"> Loan/Investment</t>
  </si>
  <si>
    <r>
      <t>VAT POSITION (</t>
    </r>
    <r>
      <rPr>
        <b/>
        <sz val="11"/>
        <rFont val="Arial"/>
        <family val="0"/>
      </rPr>
      <t>€</t>
    </r>
    <r>
      <rPr>
        <b/>
        <sz val="11"/>
        <rFont val="Garamond"/>
        <family val="1"/>
      </rPr>
      <t>)</t>
    </r>
  </si>
  <si>
    <t>BİRİM FİYAT LİSTESİ</t>
  </si>
  <si>
    <t>(€)</t>
  </si>
  <si>
    <t>ASFALT YAPILMASI</t>
  </si>
  <si>
    <t>020.100/1</t>
  </si>
  <si>
    <t>F15</t>
  </si>
  <si>
    <t>SAHA GÜVENLİK ÇİTİ</t>
  </si>
  <si>
    <t>027.125/1</t>
  </si>
  <si>
    <t>SAHA GÜVENLİK ÇİTİ h:200cm</t>
  </si>
  <si>
    <t>m</t>
  </si>
  <si>
    <t>YERİNDE DÖKME BETON İŞLERİ</t>
  </si>
  <si>
    <t>003.300/1</t>
  </si>
  <si>
    <t>TOPUK BETONU</t>
  </si>
  <si>
    <t>003.300/2</t>
  </si>
  <si>
    <t>TRETUVAR BETONU</t>
  </si>
  <si>
    <t>003.300/3</t>
  </si>
  <si>
    <t>ÇAKIL KAPLAMA h:5cm</t>
  </si>
  <si>
    <t>MİMARİ BETON: ŞAP VE MEYİL BETONLARI</t>
  </si>
  <si>
    <t>033.300/1</t>
  </si>
  <si>
    <t>033.300/2</t>
  </si>
  <si>
    <t>KORUMA BETONU 4-12CM</t>
  </si>
  <si>
    <t>033.300/4</t>
  </si>
  <si>
    <t>HASIR ÇELİKLİ KORUMA BETONU</t>
  </si>
  <si>
    <t>033.300/5</t>
  </si>
  <si>
    <t>EĞİM BETONU (ÇATI)</t>
  </si>
  <si>
    <t>033.300/6</t>
  </si>
  <si>
    <t>EĞİM BETONU (DÖŞEME)</t>
  </si>
  <si>
    <t>DRAMIX BETON</t>
  </si>
  <si>
    <t>033.303/1</t>
  </si>
  <si>
    <t>F3</t>
  </si>
  <si>
    <t>ÇELİK DONATILI ZEMİN KAPLAMASI</t>
  </si>
  <si>
    <t>YÜZEY SERTLEŞTİRİCİ HARÇLAR</t>
  </si>
  <si>
    <t>033.515/1</t>
  </si>
  <si>
    <t>F1</t>
  </si>
  <si>
    <t>YÜZEY SERTLEŞTİRİCİ ŞAP YAPILMASI</t>
  </si>
  <si>
    <t>033.515/2</t>
  </si>
  <si>
    <t>F23,W1</t>
  </si>
  <si>
    <t>TOZUMAYI ENGELLEYİCİ CİLA</t>
  </si>
  <si>
    <t>TUĞLA DUVARLAR + CAM BÖLME</t>
  </si>
  <si>
    <t>042.100/1</t>
  </si>
  <si>
    <t>13.5 LUK TUĞLA DUVAR</t>
  </si>
  <si>
    <t>042.100/2</t>
  </si>
  <si>
    <t>19 LUK TUĞLA DUVAR</t>
  </si>
  <si>
    <t>BETON BLOK DUVAR</t>
  </si>
  <si>
    <t>042.200/1</t>
  </si>
  <si>
    <t>W2</t>
  </si>
  <si>
    <t>19 LUK HAFİF BETON BLOK DUVAR</t>
  </si>
  <si>
    <t>METAL FABRİKASYONLAR</t>
  </si>
  <si>
    <t>052.000/1</t>
  </si>
  <si>
    <t>mt</t>
  </si>
  <si>
    <t>052.000/5</t>
  </si>
  <si>
    <t>052.000/6</t>
  </si>
  <si>
    <t>052.000/9</t>
  </si>
  <si>
    <t>ÇELİK YANA KAYAR KAPI</t>
  </si>
  <si>
    <t>052.000/10</t>
  </si>
  <si>
    <t>BOYALI METAL PARAPET-GİYDİRME CEPHE</t>
  </si>
  <si>
    <t>052.400/1</t>
  </si>
  <si>
    <t>0542.400/5</t>
  </si>
  <si>
    <t>ALUMİNYUM KOLON KAPLAMASI (SERİGRAFİK IŞIKLI ELİPSOİD) 120cmx250cm</t>
  </si>
  <si>
    <t>0542.400/6</t>
  </si>
  <si>
    <t>PASLANMAZ ÇELİK DUVAR KAPLAMASI</t>
  </si>
  <si>
    <t>056.218/2</t>
  </si>
  <si>
    <t>GALVANİZ ÇELİK KÜPEŞTE-OTOPARK çap:50mm (duvara montaj)</t>
  </si>
  <si>
    <t>056.218/3</t>
  </si>
  <si>
    <t>ELOKSAL BOYALI ALÜMİNYUM KORKULUK-AVM h:105cm (basamağa montaj)</t>
  </si>
  <si>
    <t>056.218/5</t>
  </si>
  <si>
    <t>TEMPERLİ LAMİNE CAM KORKULUK VE ALÜMİNYUM KÜPEŞTESİ-AVM</t>
  </si>
  <si>
    <t>056.218/6</t>
  </si>
  <si>
    <t>OTOPARK CEPHE PARAPET KÜPEŞTESİ, GALVANİZ ÇELİK ( 40x60cm)</t>
  </si>
  <si>
    <t>056.218/7</t>
  </si>
  <si>
    <t xml:space="preserve">OTOPARK YÜRÜYEN RAMPA BOŞLUKLARI KORKULUĞU </t>
  </si>
  <si>
    <t>056.218/8</t>
  </si>
  <si>
    <t>056.218/9</t>
  </si>
  <si>
    <t>METAL ALIN KAPLAMASI ( IŞIKSIZ)</t>
  </si>
  <si>
    <t>SIVI SÜRME DUVAR VE DÖŞEME İZOLASYONU</t>
  </si>
  <si>
    <t>071.410/1</t>
  </si>
  <si>
    <t>F2</t>
  </si>
  <si>
    <t>SU DEPOLARI SÜRME İZOLASYON</t>
  </si>
  <si>
    <t>071.410/2</t>
  </si>
  <si>
    <t>ISLAK HACİMLER SÜRME İZOLASYON</t>
  </si>
  <si>
    <t>SOĞUK ODA PANELLERİ</t>
  </si>
  <si>
    <t>074.224/1</t>
  </si>
  <si>
    <t>C15</t>
  </si>
  <si>
    <t>074.224/2</t>
  </si>
  <si>
    <t>W13</t>
  </si>
  <si>
    <t>074.224/3</t>
  </si>
  <si>
    <t>074.224/4</t>
  </si>
  <si>
    <t>F22</t>
  </si>
  <si>
    <t>BUHAR TUTUCU (DÖŞEME)</t>
  </si>
  <si>
    <t>075.518/1</t>
  </si>
  <si>
    <t>079.520/1</t>
  </si>
  <si>
    <t>KAYAR KAPILAR (SAS)</t>
  </si>
  <si>
    <t>080.200/1</t>
  </si>
  <si>
    <t>SL1/ Cam Kayar Kapı (Panik Açılımlı) / E / 200x220</t>
  </si>
  <si>
    <t>080.200/2</t>
  </si>
  <si>
    <t>SL2/ Cam Kayar Kapı / E / 200x220</t>
  </si>
  <si>
    <t>080.200/3</t>
  </si>
  <si>
    <t>SL3/ Cam Kayar Kapı / I / 160x220</t>
  </si>
  <si>
    <t>YANGIN DAYANIMLI ÇELİK KAPILAR</t>
  </si>
  <si>
    <t>081.101/1</t>
  </si>
  <si>
    <t>1/ Yangına Dayanıklı Kapı / I / F90 /Tek Kanat/100x205</t>
  </si>
  <si>
    <t>081.101/2</t>
  </si>
  <si>
    <t>1A/ Yangına Dayanıklı Kapı/ I /F60 /Tek Kanat/100x215</t>
  </si>
  <si>
    <t>081.101/3</t>
  </si>
  <si>
    <t>1B/ Yangına Dayanıklı Kapı/ I /F30 /Tek Kanat/100x215</t>
  </si>
  <si>
    <t>081.101/4</t>
  </si>
  <si>
    <t>1D/ Yangına Dayanıklı Kapı/ I /F60 /Çift Kanat/240x250</t>
  </si>
  <si>
    <t>081.101/5</t>
  </si>
  <si>
    <t>1E/ Yangına Dayanıklı Kapı/ I /F30 /Çift Kanat/240x250</t>
  </si>
  <si>
    <t>081.101/6</t>
  </si>
  <si>
    <t>2A/ Yangına Dayanıklı Kapı/ I /F90 /Tek Kanat/100x215</t>
  </si>
  <si>
    <t>081.101/7</t>
  </si>
  <si>
    <t>2B/Yangına Dayanıklı Kapı/ I / F60 /Tek Kanat/100x215</t>
  </si>
  <si>
    <t>081.101/8</t>
  </si>
  <si>
    <t>2C/Yangına Dayanıklı Kapı/ I / F30/ Tek Kanat/100x215</t>
  </si>
  <si>
    <t>081.101/9</t>
  </si>
  <si>
    <t>2F/Yangına Dayanıklı Kapı/ I / F30/ Çift Kanat/ 180x215</t>
  </si>
  <si>
    <t>081.101/10</t>
  </si>
  <si>
    <t xml:space="preserve">YAROSLAVL ALIŞVERİŞ MERKEZİ </t>
  </si>
  <si>
    <t>MECHANICAL WORKS</t>
  </si>
  <si>
    <t>Sıra No:</t>
  </si>
  <si>
    <t>İmalatın cinsi</t>
  </si>
  <si>
    <t>HVAC TESİSATI</t>
  </si>
  <si>
    <t>HVAC INSTALLATION</t>
  </si>
  <si>
    <t>HT-01</t>
  </si>
  <si>
    <t>HT-02</t>
  </si>
  <si>
    <t>HOT-WATER GENERATOR,NATURALGAS BURNER STEEL WATER BOILER B 01,02,03 PocketType Capacity:3272 kwatt(80/60 Oc) Work Pressure: 6 Bar</t>
  </si>
  <si>
    <t>HT-03</t>
  </si>
  <si>
    <t>NATURALGAS BURNER BR 01,02,03  Heat Capacity:1188-4752 kw</t>
  </si>
  <si>
    <t>HT-04</t>
  </si>
  <si>
    <t>POCKET COLD WATER GENERATOR CH 01,02,03,04                               water chilling condensor secrew chilling group Qs:2886kWatt Evaparator Water Entrance/Exit Heat :12/7 °C Condensor Water Entrance/Exit Heat:35/30 °C   Capacity controlled</t>
  </si>
  <si>
    <t>HT-07</t>
  </si>
  <si>
    <t xml:space="preserve">Çift Cidarlı Kazan Bacası </t>
  </si>
  <si>
    <t>Ø400mm.</t>
  </si>
  <si>
    <t>Ø700mm.</t>
  </si>
  <si>
    <t>HT-08</t>
  </si>
  <si>
    <t>EGZOST FANLARI</t>
  </si>
  <si>
    <t>IN-LINE FANLAR</t>
  </si>
  <si>
    <t>In-Lıne Fans</t>
  </si>
  <si>
    <t>AKSIYAL FANLAR</t>
  </si>
  <si>
    <t>AXIAL FANS</t>
  </si>
  <si>
    <t>EF-81  flow:5650m3/h,Hm:300 Pa</t>
  </si>
  <si>
    <t>EF-83,88  flow:3350m3/h,Hm:250 Pa</t>
  </si>
  <si>
    <t>RADYAL EXPROOF FANLAR</t>
  </si>
  <si>
    <t>RADIAL EXPROOF FANS</t>
  </si>
  <si>
    <t>EF-12  flow:2055m3/h,Hm:200 Pa</t>
  </si>
  <si>
    <t>HT-09</t>
  </si>
  <si>
    <t xml:space="preserve"> HT-10 </t>
  </si>
  <si>
    <t xml:space="preserve"> HT-12 </t>
  </si>
  <si>
    <t xml:space="preserve"> HT-13 </t>
  </si>
  <si>
    <t xml:space="preserve"> HT-14 </t>
  </si>
  <si>
    <t xml:space="preserve"> HT-17 </t>
  </si>
  <si>
    <t xml:space="preserve"> HT-18 </t>
  </si>
  <si>
    <t xml:space="preserve"> HT-19 </t>
  </si>
  <si>
    <t>mt.</t>
  </si>
  <si>
    <t xml:space="preserve"> HT-20 </t>
  </si>
  <si>
    <t xml:space="preserve"> HT-21 </t>
  </si>
  <si>
    <t xml:space="preserve"> HT-22 </t>
  </si>
  <si>
    <t xml:space="preserve"> HT-23 </t>
  </si>
  <si>
    <t xml:space="preserve"> HT-24 </t>
  </si>
  <si>
    <t xml:space="preserve"> HT-25 </t>
  </si>
  <si>
    <t xml:space="preserve"> HT-26 </t>
  </si>
  <si>
    <t xml:space="preserve"> HT-27 </t>
  </si>
  <si>
    <t xml:space="preserve"> HT-28 </t>
  </si>
  <si>
    <t xml:space="preserve"> HT-29 </t>
  </si>
  <si>
    <t xml:space="preserve"> HT-30 </t>
  </si>
  <si>
    <t>GA-TR1-ADP    (General area TR1 main distribution panel)</t>
  </si>
  <si>
    <t>ABB</t>
  </si>
  <si>
    <t>301-2</t>
  </si>
  <si>
    <t>GA-TR1-ADP-KOP  (Genel alan TR1 kompanzasyon panosu)</t>
  </si>
  <si>
    <t>GA-TR1-ADP-KOP  (General area TR1 main compensation panel)</t>
  </si>
  <si>
    <t>301-3</t>
  </si>
  <si>
    <t>GA-TR2-ADP   (Genel alan TR2 ana dağıtım panosu)</t>
  </si>
  <si>
    <t>GA-TR2-ADP   (General area TR2 main distribution panel)</t>
  </si>
  <si>
    <t>301-4</t>
  </si>
  <si>
    <t>GA-TR2-ADP-KOP (Genel alan TR2 kompanzasyon panosu)</t>
  </si>
  <si>
    <t>GA-TR2-ADP-KOP ( General area TR2 main compensation panel)</t>
  </si>
  <si>
    <t>301-5</t>
  </si>
  <si>
    <t>GA-TR3-ADP   (Genel alan TR3 ana dağıtım panosu)</t>
  </si>
  <si>
    <t>GA-TR3-ADP  (General area TR3 main distribution panel)</t>
  </si>
  <si>
    <t>301-6</t>
  </si>
  <si>
    <t>GA-TR3-ADP-KOP (Genel alan TR3 kompanzasyon panosu)</t>
  </si>
  <si>
    <t>GA-TR3-ADP-KOP (General area TR3 main compensation panel)</t>
  </si>
  <si>
    <t>301-7</t>
  </si>
  <si>
    <t>GA-UPS-ADP  (Genel alan UPS ana dağıtım panosu)</t>
  </si>
  <si>
    <t>GA-UPS-ADP   (General area UPS main distribution panel)</t>
  </si>
  <si>
    <t>301-8</t>
  </si>
  <si>
    <t>YP-G1-MDP   YANGIN ANA DAĞITIM PANOSU-GENERATÖR 1</t>
  </si>
  <si>
    <t xml:space="preserve">YP-G1-MDP  FIRE MAIN DİSTRIBUTION PANEL-GENERATOR 1 </t>
  </si>
  <si>
    <t>301-9</t>
  </si>
  <si>
    <t>YP-G2-MDP   YANGIN ANA DAĞITIM PANOSU-GENERATÖR 2</t>
  </si>
  <si>
    <t>YP-G2-MDP   FIRE MAIN DISTRIBUTION PANEL-GENERATÖR 2</t>
  </si>
  <si>
    <t>301-10</t>
  </si>
  <si>
    <t>ADP-TR1 (Kiralık alan TR1 ana dağıtım panosu)</t>
  </si>
  <si>
    <t>301-11</t>
  </si>
  <si>
    <t>ADP-G1  (Kiralık alan Generatör-1 ana dağıtım panosu)</t>
  </si>
  <si>
    <t>ADP-TR1'e DAHİL</t>
  </si>
  <si>
    <t>301-12</t>
  </si>
  <si>
    <t>ADP-TR2 (Kiralık alan TR2 ana dağıtım panosu)</t>
  </si>
  <si>
    <t>301-13</t>
  </si>
  <si>
    <t>ADP-G2 (Kiralık alan Generatör-2 ana dağıtım panosu)</t>
  </si>
  <si>
    <t>ADP-TR2'ye DAHİL</t>
  </si>
  <si>
    <t>301-14</t>
  </si>
  <si>
    <t>ADP-TR3 (Kiralık alan TR3 ana dağıtım panosu)</t>
  </si>
  <si>
    <t>301-15</t>
  </si>
  <si>
    <t>ADP-G3  (Kiralık alan Generatör-3 ana dağıtım panosu)</t>
  </si>
  <si>
    <t>ADP-TR3'e DAHİL</t>
  </si>
  <si>
    <t>301-16</t>
  </si>
  <si>
    <t>ADP-TR4 (Kiralık alan TR4 ana dağıtım panosu)</t>
  </si>
  <si>
    <t>301-17</t>
  </si>
  <si>
    <t>ADP-G4  (Kiralık alan Generatör-4 ana dağıtım panosu)</t>
  </si>
  <si>
    <t>ADP-TR4'e DAHİL</t>
  </si>
  <si>
    <t>301-18</t>
  </si>
  <si>
    <t>3B-CMDP-5  (tali ana dağıtım panosu)</t>
  </si>
  <si>
    <t xml:space="preserve">3B-CMDP-5  (secondary main distribution panel) </t>
  </si>
  <si>
    <t>301-19</t>
  </si>
  <si>
    <t>3B-AA-PP</t>
  </si>
  <si>
    <t>301-20</t>
  </si>
  <si>
    <t>3B-CPP-1</t>
  </si>
  <si>
    <t>301-21</t>
  </si>
  <si>
    <t>3B-AS-PP</t>
  </si>
  <si>
    <t>301-22</t>
  </si>
  <si>
    <t>3B-AK-PP</t>
  </si>
  <si>
    <t>301-23</t>
  </si>
  <si>
    <t>3B-MOPP1</t>
  </si>
  <si>
    <t>301-24</t>
  </si>
  <si>
    <t>3B-AH-PP</t>
  </si>
  <si>
    <t>301-25</t>
  </si>
  <si>
    <t>3B-CPP-2</t>
  </si>
  <si>
    <t>301-26</t>
  </si>
  <si>
    <t>3B-AS-EMCC</t>
  </si>
  <si>
    <t>301-27</t>
  </si>
  <si>
    <t>3B-CH-OP1</t>
  </si>
  <si>
    <t>301-28</t>
  </si>
  <si>
    <t>3B-CH-OP2</t>
  </si>
  <si>
    <t>301-29</t>
  </si>
  <si>
    <t>3B-CH-OP3</t>
  </si>
  <si>
    <t>301-30</t>
  </si>
  <si>
    <t>3B-AS-MCC</t>
  </si>
  <si>
    <t>301-31</t>
  </si>
  <si>
    <t>3B-AP-EMCC</t>
  </si>
  <si>
    <t>301-32</t>
  </si>
  <si>
    <t>3B-AK-EMCC</t>
  </si>
  <si>
    <t>301-33</t>
  </si>
  <si>
    <t>3B-MO1-EMCC</t>
  </si>
  <si>
    <t>301-34</t>
  </si>
  <si>
    <t>3B-MO5-EMCC</t>
  </si>
  <si>
    <t>301-35</t>
  </si>
  <si>
    <t>3B-AM-PP</t>
  </si>
  <si>
    <t>301-36</t>
  </si>
  <si>
    <t>3B-A-EMCC</t>
  </si>
  <si>
    <t>301-37</t>
  </si>
  <si>
    <t>3B-AH-EMCC</t>
  </si>
  <si>
    <t>301-38</t>
  </si>
  <si>
    <t>3B-MO4-EMCC</t>
  </si>
  <si>
    <t>301-39</t>
  </si>
  <si>
    <t>3B-MPP</t>
  </si>
  <si>
    <t>301-40</t>
  </si>
  <si>
    <t>3B-AS-MCC-1</t>
  </si>
  <si>
    <t>301-41</t>
  </si>
  <si>
    <t>3B-SMDP1    (tali ana dağıtım panosu)</t>
  </si>
  <si>
    <t xml:space="preserve">3B-SMDP1   (secondary main distribution panel) </t>
  </si>
  <si>
    <t>301-42</t>
  </si>
  <si>
    <t>3B-CPP-3</t>
  </si>
  <si>
    <t>301-43</t>
  </si>
  <si>
    <t>2B-PP1</t>
  </si>
  <si>
    <t>301-44</t>
  </si>
  <si>
    <t>GF-PP3</t>
  </si>
  <si>
    <t>301-45</t>
  </si>
  <si>
    <t>V-PPF04</t>
  </si>
  <si>
    <t>301-46</t>
  </si>
  <si>
    <t>1F-PP3</t>
  </si>
  <si>
    <t>301-47</t>
  </si>
  <si>
    <t>V-PPF05</t>
  </si>
  <si>
    <t>301-48</t>
  </si>
  <si>
    <t>3B-SMDP    (tali ana dağıtım panosu)</t>
  </si>
  <si>
    <t xml:space="preserve">3B-SMDP    (secondary main distribution panel) </t>
  </si>
  <si>
    <t>301-49</t>
  </si>
  <si>
    <t>3B-SPP1</t>
  </si>
  <si>
    <t>301-50</t>
  </si>
  <si>
    <t>3B-SPP2</t>
  </si>
  <si>
    <t>301-51</t>
  </si>
  <si>
    <t>3B-SPP3</t>
  </si>
  <si>
    <t>301-52</t>
  </si>
  <si>
    <t>2B-MOPP1</t>
  </si>
  <si>
    <t>301-53</t>
  </si>
  <si>
    <t>2B-MO-EMCC</t>
  </si>
  <si>
    <t>301-54</t>
  </si>
  <si>
    <t>2B-SPP</t>
  </si>
  <si>
    <t>301-55</t>
  </si>
  <si>
    <t>2B-MOPP2</t>
  </si>
  <si>
    <t>301-56</t>
  </si>
  <si>
    <t>1B-SPP</t>
  </si>
  <si>
    <t>301-57</t>
  </si>
  <si>
    <t>3B-HM-EMCC</t>
  </si>
  <si>
    <t>301-58</t>
  </si>
  <si>
    <t>3B-AVM-EMCC1</t>
  </si>
  <si>
    <t>301-59</t>
  </si>
  <si>
    <t>3B-M06-EMCC</t>
  </si>
  <si>
    <t>301-60</t>
  </si>
  <si>
    <t>3B-HM-EMCC2</t>
  </si>
  <si>
    <t>301-61</t>
  </si>
  <si>
    <t>3B-SMDP2    (tali ana dağıtım panosu)</t>
  </si>
  <si>
    <t xml:space="preserve">3B-SMDP2    (secondary main distribution panel) </t>
  </si>
  <si>
    <t>301-62</t>
  </si>
  <si>
    <t>3B-CPP4</t>
  </si>
  <si>
    <t>301-63</t>
  </si>
  <si>
    <t>3B-DPP1</t>
  </si>
  <si>
    <t>301-64</t>
  </si>
  <si>
    <t>2B-PP2</t>
  </si>
  <si>
    <t>301-65</t>
  </si>
  <si>
    <t>GF-PP4</t>
  </si>
  <si>
    <t>301-66</t>
  </si>
  <si>
    <t>1F-PP4</t>
  </si>
  <si>
    <t>301-67</t>
  </si>
  <si>
    <t>3B-PP1</t>
  </si>
  <si>
    <t>301-68</t>
  </si>
  <si>
    <t>3B-EMCC1</t>
  </si>
  <si>
    <t>301-69</t>
  </si>
  <si>
    <t>3B-EMP-1</t>
  </si>
  <si>
    <t>301-70</t>
  </si>
  <si>
    <t>3B-EMP-2</t>
  </si>
  <si>
    <t>301-71</t>
  </si>
  <si>
    <t>3B-EMP-3</t>
  </si>
  <si>
    <t>301-72</t>
  </si>
  <si>
    <t>3B-CMDP-3    (tali ana dağıtım panosu)</t>
  </si>
  <si>
    <t xml:space="preserve">3B-CMDP-3    (secondary main distribution panel) </t>
  </si>
  <si>
    <t>301-73</t>
  </si>
  <si>
    <t>3B-CPP7</t>
  </si>
  <si>
    <t>301-74</t>
  </si>
  <si>
    <t>2B-CPP2</t>
  </si>
  <si>
    <t>301-75</t>
  </si>
  <si>
    <t>1B-CPP2</t>
  </si>
  <si>
    <t>301-76</t>
  </si>
  <si>
    <t>1B-CPP3</t>
  </si>
  <si>
    <t>301-77</t>
  </si>
  <si>
    <t>3B-CMDP-4    (tali ana dağıtım panosu)</t>
  </si>
  <si>
    <t xml:space="preserve">3B-CMDP-4   (secondary main distribution panel) </t>
  </si>
  <si>
    <t>301-78</t>
  </si>
  <si>
    <t>3B-CPP5</t>
  </si>
  <si>
    <t>301-79</t>
  </si>
  <si>
    <t>3B-CPP6</t>
  </si>
  <si>
    <t>301-80</t>
  </si>
  <si>
    <t>2B-CPP1</t>
  </si>
  <si>
    <t>301-81</t>
  </si>
  <si>
    <t>1B-CPP1</t>
  </si>
  <si>
    <t>301-82</t>
  </si>
  <si>
    <t>2B-MH-EMCC1</t>
  </si>
  <si>
    <t>301-83</t>
  </si>
  <si>
    <t>2B-PP3</t>
  </si>
  <si>
    <t>301-84</t>
  </si>
  <si>
    <t>GF-PP1</t>
  </si>
  <si>
    <t>301-85</t>
  </si>
  <si>
    <t>GF-PP2</t>
  </si>
  <si>
    <t>301-86</t>
  </si>
  <si>
    <t>GF-BEPP</t>
  </si>
  <si>
    <t>301-87</t>
  </si>
  <si>
    <t>GF-CT-OP1</t>
  </si>
  <si>
    <t>301-88</t>
  </si>
  <si>
    <t>GF-CT-OP2</t>
  </si>
  <si>
    <t>301-89</t>
  </si>
  <si>
    <t>GF-CT-OP3</t>
  </si>
  <si>
    <t>301-90</t>
  </si>
  <si>
    <t>GF-CT-OP4</t>
  </si>
  <si>
    <t>301-91</t>
  </si>
  <si>
    <t>1F-PP1</t>
  </si>
  <si>
    <t>301-92</t>
  </si>
  <si>
    <t>1F-PP2</t>
  </si>
  <si>
    <t>301-93</t>
  </si>
  <si>
    <t>1F-EMCC1</t>
  </si>
  <si>
    <t>301-94</t>
  </si>
  <si>
    <t>1F-EMCC2</t>
  </si>
  <si>
    <t>KAYNAKLI İMALAT İŞLERİ</t>
  </si>
  <si>
    <t>WELDED MANUFACTURING OPERATIONS</t>
  </si>
  <si>
    <t>YT-23</t>
  </si>
  <si>
    <t>OTOMATİK YANGIN SÖNDÜRME SİSTEMLERİ</t>
  </si>
  <si>
    <t>OTOMATIC FIRE FIGHTING SYSTEMS</t>
  </si>
  <si>
    <t>Elektrik Odaları Yangından Korunma Tesisatı</t>
  </si>
  <si>
    <t xml:space="preserve">THE PROTECTION INSTALLATION OF ELECTRIC ROOM FROM FIRE </t>
  </si>
  <si>
    <t>A.G Pano Odası Gazlı Söndürme</t>
  </si>
  <si>
    <t>0.G Pano Odası Gazlı Söndürme</t>
  </si>
  <si>
    <t>SÜS HAVUZU FİLTRASYON SİSTEMİ</t>
  </si>
  <si>
    <t>DECORATIVE POOL FILTRATION SYSTEM</t>
  </si>
  <si>
    <t>BOBİN SARGI POLYESTER KUM FİLTRESİ MANOMETRESİ</t>
  </si>
  <si>
    <t>BOBBIN POLYESTER SAND FILTER MANOMETER</t>
  </si>
  <si>
    <t xml:space="preserve">KUVARS KUM </t>
  </si>
  <si>
    <t>QUARTS SAND</t>
  </si>
  <si>
    <t>Kg.</t>
  </si>
  <si>
    <t>ÖN FİLTRELİ SİRKÜLASYON POMPASI</t>
  </si>
  <si>
    <t>THE PREFILTER CIRCULATION PUMP</t>
  </si>
  <si>
    <t>Ön Filtresiyle beraber akuple,korozyona dayanıklı termoplastik gövde,paslanmaz çelik mil, yüksek verimli ithal pompa</t>
  </si>
  <si>
    <t>WITH PREFILTER COUPLED, THERMOPLASTIC BODY ENDURING TO CORROSION . STAINLESS STEEL MILE, HIGH EFFICIENT IMPORTED PUMP</t>
  </si>
  <si>
    <t>GÜÇ: 2HP</t>
  </si>
  <si>
    <t>POWER:2 HP</t>
  </si>
  <si>
    <t>DEBİ: 17m3/h - 15mSS          2asıl 1 yedek</t>
  </si>
  <si>
    <t>301-95</t>
  </si>
  <si>
    <t>2F-PP1</t>
  </si>
  <si>
    <t>301-96</t>
  </si>
  <si>
    <t>2F-PP2</t>
  </si>
  <si>
    <t>301-97</t>
  </si>
  <si>
    <t>2F-PP3</t>
  </si>
  <si>
    <t>301-98</t>
  </si>
  <si>
    <t>2F-EMCC</t>
  </si>
  <si>
    <t>301-99</t>
  </si>
  <si>
    <t>3B-FEMCC1</t>
  </si>
  <si>
    <t>301-100</t>
  </si>
  <si>
    <t>3B-MO5-FEMCC</t>
  </si>
  <si>
    <t>301-101</t>
  </si>
  <si>
    <t>3B-FEMCC2</t>
  </si>
  <si>
    <t>301-102</t>
  </si>
  <si>
    <t>3B-FEMCC3</t>
  </si>
  <si>
    <t>301-103</t>
  </si>
  <si>
    <t>3B-AS-FEMCC</t>
  </si>
  <si>
    <t>301-104</t>
  </si>
  <si>
    <t>3B-AVM-FEMCC2</t>
  </si>
  <si>
    <t>301-105</t>
  </si>
  <si>
    <t>3B-HM-FEMCC2</t>
  </si>
  <si>
    <t>301-106</t>
  </si>
  <si>
    <t>3B-CP-FEMCC4</t>
  </si>
  <si>
    <t>301-107</t>
  </si>
  <si>
    <t>3B-CP-FEMCC3</t>
  </si>
  <si>
    <t>301-108</t>
  </si>
  <si>
    <t>3B-CP-FEMCC1</t>
  </si>
  <si>
    <t>301-109</t>
  </si>
  <si>
    <t>3B-CP-FEMCC2</t>
  </si>
  <si>
    <t>301-110</t>
  </si>
  <si>
    <t>1B-CP-FEMCC2</t>
  </si>
  <si>
    <t>301-111</t>
  </si>
  <si>
    <t>1B-CP-FEMCC3</t>
  </si>
  <si>
    <t>301-112</t>
  </si>
  <si>
    <t>1B-CP-FEMCC1</t>
  </si>
  <si>
    <t>301-113</t>
  </si>
  <si>
    <t>1F-FEMCC2</t>
  </si>
  <si>
    <t>301-114</t>
  </si>
  <si>
    <t>1F-FEMCC3</t>
  </si>
  <si>
    <t>301-115</t>
  </si>
  <si>
    <t>1F-FEMCC1</t>
  </si>
  <si>
    <t>301-116</t>
  </si>
  <si>
    <t>2B-TUPST1</t>
  </si>
  <si>
    <t>ÖF-310</t>
  </si>
  <si>
    <t>ANA VE TALİ TABLO TOPRAKLAMA HATLARI</t>
  </si>
  <si>
    <t>MAIN AND SECONDARY PANEL GROUNDING LINES</t>
  </si>
  <si>
    <t>310-1</t>
  </si>
  <si>
    <t>2,5 mm2 HO7Z-R</t>
  </si>
  <si>
    <t>310-2</t>
  </si>
  <si>
    <t>4 mm2  HO7Z-R</t>
  </si>
  <si>
    <t>310-3</t>
  </si>
  <si>
    <t>6 mm2  HO7Z-R</t>
  </si>
  <si>
    <t>310-4</t>
  </si>
  <si>
    <t>10 mm2 HO7Z-R</t>
  </si>
  <si>
    <t>310-5</t>
  </si>
  <si>
    <t>16 mm2 HO7Z-R</t>
  </si>
  <si>
    <t>310-6</t>
  </si>
  <si>
    <t>25 mm2 HO7Z-R</t>
  </si>
  <si>
    <t>310-7</t>
  </si>
  <si>
    <t>35 mm2 HO7Z-R</t>
  </si>
  <si>
    <t>310-8</t>
  </si>
  <si>
    <t>50 mm2 HO7Z-R</t>
  </si>
  <si>
    <t>310-9</t>
  </si>
  <si>
    <t>70 mm2 HO7Z-R</t>
  </si>
  <si>
    <t>310-10</t>
  </si>
  <si>
    <t>95 mm2 HO7Z-R</t>
  </si>
  <si>
    <t>310-11</t>
  </si>
  <si>
    <t>120 mm2HO7Z-R</t>
  </si>
  <si>
    <t>ÖF-311</t>
  </si>
  <si>
    <t>ANA HAT VE BESLEME HATLARI</t>
  </si>
  <si>
    <t>ÖF-311-1</t>
  </si>
  <si>
    <t>Mekanik Tesisat  Test ve Ayarlarının Yapılaması</t>
  </si>
  <si>
    <t xml:space="preserve">Mechanical Installation  Test and making the </t>
  </si>
  <si>
    <t>İA-04</t>
  </si>
  <si>
    <t>İşletmeye Alma ve İşletme</t>
  </si>
  <si>
    <t>3ay kış işletmesi</t>
  </si>
  <si>
    <t xml:space="preserve">3 mounths winter </t>
  </si>
  <si>
    <t>3ay yaz işletmesi</t>
  </si>
  <si>
    <t>3 mounthssummer</t>
  </si>
  <si>
    <t>İA-05</t>
  </si>
  <si>
    <t>OTOMATİK KONTROL</t>
  </si>
  <si>
    <t>OTOMATIC CONTROL</t>
  </si>
  <si>
    <t>SENSÖRLER ve DUYAR ELEMANLAR</t>
  </si>
  <si>
    <t>OK-01</t>
  </si>
  <si>
    <t>Kanal Tipi Sıcaklık Sensörü</t>
  </si>
  <si>
    <t>OK-02</t>
  </si>
  <si>
    <t xml:space="preserve">Manuel Resetli Donma Termostatı </t>
  </si>
  <si>
    <t>OK-03</t>
  </si>
  <si>
    <t>Hava İçin Fark Basınç Anahtarı (0-900 Pa)</t>
  </si>
  <si>
    <t>Sıvılar İçin Fark Basınç Anahtarı</t>
  </si>
  <si>
    <t>OK-04</t>
  </si>
  <si>
    <t>On/Off Damper Motoru YGD 15 Nm</t>
  </si>
  <si>
    <t>On/off Damper motor YGD 15 Nm</t>
  </si>
  <si>
    <t>OK-05</t>
  </si>
  <si>
    <t>Oransal Damper Motoru YGD 15 Nm</t>
  </si>
  <si>
    <t>Damper Motor YGD 15 Nm in percantage</t>
  </si>
  <si>
    <t>OK-06</t>
  </si>
  <si>
    <t>Daldırma Tip Sıcaklık Sensörü</t>
  </si>
  <si>
    <t>OK-07</t>
  </si>
  <si>
    <t>Kanal Tipi Nem ve Sıcaklık Sensörü</t>
  </si>
  <si>
    <t>OK-08</t>
  </si>
  <si>
    <t>Kanal Kalitesi Sensörü</t>
  </si>
  <si>
    <t>OK-09</t>
  </si>
  <si>
    <t>Dış Hava Sıcaklık Sensörü</t>
  </si>
  <si>
    <t>Out place's air heat sensor</t>
  </si>
  <si>
    <t>OK-10</t>
  </si>
  <si>
    <t>Dış Hava Nem Sensörü</t>
  </si>
  <si>
    <t>Out place's air damp sensor</t>
  </si>
  <si>
    <t>OK-11</t>
  </si>
  <si>
    <t>Sıvılar İçin Basınç Transmitteri (0-16 bar)</t>
  </si>
  <si>
    <t>Pressure Transmitter for Liquit (0-16 bar)</t>
  </si>
  <si>
    <t>OK-12</t>
  </si>
  <si>
    <t>Seviye Sensörü</t>
  </si>
  <si>
    <t>Level sensor</t>
  </si>
  <si>
    <t>DDC ÜNİTELERİ ve OTOMASYON YAZILIMI</t>
  </si>
  <si>
    <t>DDC UNITS AND AUTOMATION SOFTWARE</t>
  </si>
  <si>
    <t>OK-13</t>
  </si>
  <si>
    <t>DDC Ünitesi Giriş/Çıkış Modülü (10DI)</t>
  </si>
  <si>
    <t>DDC Units Enter/Exit Module (10DI)</t>
  </si>
  <si>
    <t>OK-14</t>
  </si>
  <si>
    <t>DDC Ünitesi Giriş/Çıkış Modülü (4UI/5DO)</t>
  </si>
  <si>
    <t>DDC Units Enter/Exit Module (4UI/5DO)</t>
  </si>
  <si>
    <t>OK-15</t>
  </si>
  <si>
    <t>DDC Ünitesi Giriş/Çıkış Modülü (8UI/2AO)</t>
  </si>
  <si>
    <t>DDC Units Enter/Exit Module (8UI/2AO)</t>
  </si>
  <si>
    <t>OK-16</t>
  </si>
  <si>
    <t>DDC Ünitesi Giriş/Çıkış Modülü (8AO)</t>
  </si>
  <si>
    <t>DDC Units Enter/Exit Module (8AO))</t>
  </si>
  <si>
    <t>OK-17</t>
  </si>
  <si>
    <t>DDC Ünitesi İçin Sökülebilir Klemens Modülü</t>
  </si>
  <si>
    <t xml:space="preserve">Demountable Connector Module for DDC Units </t>
  </si>
  <si>
    <t>OK-18</t>
  </si>
  <si>
    <t>DDC Ünitesi CPU Kontrol Ünitesi</t>
  </si>
  <si>
    <t>DDC Unit CPU Control Unit</t>
  </si>
  <si>
    <t>OK-19</t>
  </si>
  <si>
    <t>DDC Ünitesi LONGWORK Haberleşme Swici 8 Portlu</t>
  </si>
  <si>
    <t>DDC Unit LONGWORK Communication Switch with 8 Ports</t>
  </si>
  <si>
    <t>OK-20</t>
  </si>
  <si>
    <t>Longworks Haberleşme Sonlandırma Ekipmanı</t>
  </si>
  <si>
    <t>Longworks Communication Terminate Equipment</t>
  </si>
  <si>
    <t>OK-21</t>
  </si>
  <si>
    <t xml:space="preserve">Operatör Paneli </t>
  </si>
  <si>
    <t>Operator Panel</t>
  </si>
  <si>
    <t>OK-22</t>
  </si>
  <si>
    <t>Bina Otomasyon Yazılımı (Sınırsız Nokta Kapasiteli)</t>
  </si>
  <si>
    <t>OK-23</t>
  </si>
  <si>
    <t>Bina Otomasyon Yazılımı Web Üzerinden İzleme Lisansı</t>
  </si>
  <si>
    <t>Building Automation Panel Type-1 (2000*1800*300 mm size)</t>
  </si>
  <si>
    <t>OK-24</t>
  </si>
  <si>
    <t>Bina Otomasyon Paneli Tip-1 (2000*1800*300 mm ebatlarında)</t>
  </si>
  <si>
    <t>OK-25</t>
  </si>
  <si>
    <t>Bina Otomasyon Paneli Tip-2 (2000*600*300 mm ebatlarında)</t>
  </si>
  <si>
    <t>Building Automation Panel Type-2 (2000*1800*300 mm size)</t>
  </si>
  <si>
    <t>OK-26</t>
  </si>
  <si>
    <t>Bina Otomasyon Paneli Tip-3 (1000*600*300 mm ebatlarında)</t>
  </si>
  <si>
    <t>Building Automation Panel Type-3 (2000*1800*300 mm size)</t>
  </si>
  <si>
    <t>Bilgisayar Seti (3.0 GHz CPU,1GB RAM,160 GB Harddisk ,DVD-RW)</t>
  </si>
  <si>
    <t>Computer Set (3.0 GHz CPU,1GB RAM,160 GB Harddisk ,DVD-RW)</t>
  </si>
  <si>
    <t>OK-27</t>
  </si>
  <si>
    <t>Windows XP İşletim Sistemi</t>
  </si>
  <si>
    <t>Windows XP Operating System</t>
  </si>
  <si>
    <t>OK-28</t>
  </si>
  <si>
    <t>Yazıcı Inkjet A4 Renkli Yazıcı</t>
  </si>
  <si>
    <t>Software Injet A4 Coloured Printer</t>
  </si>
  <si>
    <t>MÜHENDİSLİK HİZMETLERİ</t>
  </si>
  <si>
    <t>ENGINEERING SERVICES</t>
  </si>
  <si>
    <t>OK-29</t>
  </si>
  <si>
    <t>Mühendislik Hizmetleri (BMS ve DDC ünitelerinin yazılımlarının sağlanması</t>
  </si>
  <si>
    <t xml:space="preserve">Engineering Services (providing BMS and DDC units software) </t>
  </si>
  <si>
    <t>OK-30</t>
  </si>
  <si>
    <t>Test ve devreye alma</t>
  </si>
  <si>
    <t>Test and put into service</t>
  </si>
  <si>
    <t>OK-31</t>
  </si>
  <si>
    <t>Eğitim</t>
  </si>
  <si>
    <t>OK-32</t>
  </si>
  <si>
    <t>Dökümantasyon Saha Panoları ve DDC panelleri otomasyon uç bağlantılarının yapılması</t>
  </si>
  <si>
    <t>VANALAR ve VANA MOTORLARI</t>
  </si>
  <si>
    <t>VALVES and VALVE MOTORS</t>
  </si>
  <si>
    <t>OK-33</t>
  </si>
  <si>
    <t xml:space="preserve">2 Yollu Dişli Vana DN50, Kv38 </t>
  </si>
  <si>
    <t>OK-34</t>
  </si>
  <si>
    <t xml:space="preserve">2 Yollu Dişli Vana DN40, Kv25 </t>
  </si>
  <si>
    <t>OK-35</t>
  </si>
  <si>
    <t xml:space="preserve">2 Yollu Dişli Vana DN32, Kv16 </t>
  </si>
  <si>
    <t>OK-36</t>
  </si>
  <si>
    <t>2 Yollu Dişli Vana DN25, Kv10</t>
  </si>
  <si>
    <t>OK-37</t>
  </si>
  <si>
    <t>2 Yollu Dişli Vana DN15, Kv4</t>
  </si>
  <si>
    <t>OK-38</t>
  </si>
  <si>
    <t>2 Yollu Dişli Vana DN15, Kv1.6</t>
  </si>
  <si>
    <t>OK-39</t>
  </si>
  <si>
    <t>2 Yollu Flanşlı Vana DN65, Kv63</t>
  </si>
  <si>
    <t>2 way Flange ValveDN65, Kv63</t>
  </si>
  <si>
    <t>OK-40</t>
  </si>
  <si>
    <t>2 Yollu Flanşlı Vana DN80, Kv100</t>
  </si>
  <si>
    <t>2 way Flange Valve DN80, Kv100</t>
  </si>
  <si>
    <t>OK-41</t>
  </si>
  <si>
    <t>2 Yollu Flanşlı Vana DN100, Kv160</t>
  </si>
  <si>
    <t>2 way Flange Valve DN100, Kv160</t>
  </si>
  <si>
    <t>OK-42</t>
  </si>
  <si>
    <t>2 Yollu Flanşlı Vana DN125, Kv250</t>
  </si>
  <si>
    <t>2 way Flange ValveDN125, Kv250</t>
  </si>
  <si>
    <t>OK-43</t>
  </si>
  <si>
    <t>Vana Servomotoru 400Nm</t>
  </si>
  <si>
    <t>Valve Servomotor 400Nm</t>
  </si>
  <si>
    <t>OK-44</t>
  </si>
  <si>
    <t>Vana Servomotoru 800Nm</t>
  </si>
  <si>
    <t>Özel Teknik Şartnamesinde belirtilmiş özellikte kablonun PVC boru dahilinde veya borusuz konsol, kroşe, kablo taşıyıcıları içine döşenmesi, uç bağlantılarının yapılması, her nevi ufak malzeme ve işçilik dahil işler halde teslimi.</t>
  </si>
  <si>
    <t>According to the Special Technical Specifications lay down the cable in PVC duct or console without duct, crook, cablo bearings, making the end connections, making up with all manner small materials and labor works.</t>
  </si>
  <si>
    <t>507-18.1</t>
  </si>
  <si>
    <t>Koaksiyal kablo (RG11)</t>
  </si>
  <si>
    <t>Coaxial cable (RG11)</t>
  </si>
  <si>
    <t>507-18.2</t>
  </si>
  <si>
    <t>3x1,5 NHXMH</t>
  </si>
  <si>
    <t>507-18.3</t>
  </si>
  <si>
    <t>CAT5 Data Kablosu</t>
  </si>
  <si>
    <t>CAT5 Data Cable</t>
  </si>
  <si>
    <t>ÖF-508</t>
  </si>
  <si>
    <t>HIRSIZ İHBAR VE ALARM TESİSATI</t>
  </si>
  <si>
    <t>THIEF WARNING AND ALARM INSTALLATION</t>
  </si>
  <si>
    <t>ÖF-508-1</t>
  </si>
  <si>
    <t>Güvenlik santrali, LCD Göstergeli</t>
  </si>
  <si>
    <t>Safety Central, with LCD monitor</t>
  </si>
  <si>
    <t>ÖF-508-2</t>
  </si>
  <si>
    <r>
      <t xml:space="preserve">Zon Adresleme Modülü(I/O) </t>
    </r>
    <r>
      <rPr>
        <i/>
        <sz val="9"/>
        <rFont val="Arial"/>
        <family val="2"/>
      </rPr>
      <t xml:space="preserve"> (Cihaz 5 girişli üretilmektedir. Fiyatımız 5 girişli cihazın 3 ad. girişinin fiyatıdır.)</t>
    </r>
  </si>
  <si>
    <t>Zon Addressing Module(I/O) (The device produces with 5 input. Our price is according with 3pcs.input price of 5 inputs devices.)</t>
  </si>
  <si>
    <t>ÖF-508-3</t>
  </si>
  <si>
    <t>Pasif Infrared Dedektör (12m,90derece)</t>
  </si>
  <si>
    <t>Passive Infrared Dedector (12m,90 degree)</t>
  </si>
  <si>
    <t>ÖF-508-4</t>
  </si>
  <si>
    <t>Tavan tipi Pasif Infrared Dedektör (360derece)</t>
  </si>
  <si>
    <t>Ceiling type Passive Infrared Dedector (360 degree)</t>
  </si>
  <si>
    <t>ÖF-508-5</t>
  </si>
  <si>
    <t>Manyetik kontak</t>
  </si>
  <si>
    <t>Magnetic Contact</t>
  </si>
  <si>
    <t>ÖF-508-6</t>
  </si>
  <si>
    <t>Keypad</t>
  </si>
  <si>
    <t>ÖF-508-7</t>
  </si>
  <si>
    <t>Kart okuyucu</t>
  </si>
  <si>
    <t>Card reader</t>
  </si>
  <si>
    <t>ÖF-508-8</t>
  </si>
  <si>
    <t>KO Elektrikli kilit</t>
  </si>
  <si>
    <t>KO Electric lock</t>
  </si>
  <si>
    <t>ÖF-508-9</t>
  </si>
  <si>
    <t>KO çıkış  butonu</t>
  </si>
  <si>
    <t>KO output button</t>
  </si>
  <si>
    <t>ÖF-508-10</t>
  </si>
  <si>
    <t>Darbe Dedektörü</t>
  </si>
  <si>
    <t>Impact Dedector</t>
  </si>
  <si>
    <t>ÖF-508-11</t>
  </si>
  <si>
    <t>Panik butonu baglanti kutusu</t>
  </si>
  <si>
    <t>Panic button distribution box</t>
  </si>
  <si>
    <t>ÖF-508-12</t>
  </si>
  <si>
    <t>Flaşör</t>
  </si>
  <si>
    <t>Flasher</t>
  </si>
  <si>
    <t>ÖF-508-13</t>
  </si>
  <si>
    <t>Güvenlik sistemi besleme ünitesi</t>
  </si>
  <si>
    <t>Security system reinforcement unit</t>
  </si>
  <si>
    <t>ÖF-508-14</t>
  </si>
  <si>
    <t>Güvenlik bilgisayari ve yazılımı</t>
  </si>
  <si>
    <t>Security computer and software</t>
  </si>
  <si>
    <t>ÖF-508-15</t>
  </si>
  <si>
    <t>ÖF-508-16</t>
  </si>
  <si>
    <t>Kablo</t>
  </si>
  <si>
    <t>Cable</t>
  </si>
  <si>
    <t>508-16.1</t>
  </si>
  <si>
    <t>4x0.8mm²  LIHYCH   ( h.free )</t>
  </si>
  <si>
    <t>508-16.2</t>
  </si>
  <si>
    <t>8x0.8mm²  LIHYCH   ( h.free )</t>
  </si>
  <si>
    <t>508-16.3</t>
  </si>
  <si>
    <t>2x0,5 LIHYCH   ( h.free )</t>
  </si>
  <si>
    <t>508-16.4</t>
  </si>
  <si>
    <t>2X0.22 LIHCH ( halogen free )</t>
  </si>
  <si>
    <t>508-16.5</t>
  </si>
  <si>
    <t>6X0.22 LIHCH ( halogen free )</t>
  </si>
  <si>
    <t>508-16.6</t>
  </si>
  <si>
    <t>3x2x0.8+0.8mm2 FE-180 J-H(St)H ( halogen free )</t>
  </si>
  <si>
    <t xml:space="preserve">LOW CURRENT SYSTEM BOQ TOTAL </t>
  </si>
  <si>
    <t xml:space="preserve">A BLOCK SHOPPING SENTRE </t>
  </si>
  <si>
    <t>BİNA İÇİ  IŞIK VE KUVVET TESİSATI</t>
  </si>
  <si>
    <t>ÖF-301</t>
  </si>
  <si>
    <t>SAÇ TABLOLAR</t>
  </si>
  <si>
    <t>Özel teknik şartnamede belirtildiği şekilde ve tek hat şemasında açılımı verilen donanımda ve  tüm cihaz ve ölçü aletleri vede % 20 yedek yeri ile birlikte içine alacak ebatta imali olmak üzere profil haline getirilmiş DKP saçtan mamul,önden kontrol edilebilir.</t>
  </si>
  <si>
    <t>DKP sheet product which made profile as stated special offer and opening out in single line diagram and full equipment measuring instruments and a suitable form with %20 substitude area can be controlled in front.</t>
  </si>
  <si>
    <t xml:space="preserve"> Elektrik tesisat yüklenicisi ( Müteahhit) tarafından seçilen pano firmasının panoları , seçilen alçak gerilim cihazlarının firmasının değerleri göz önüne alınarak elektrik tesisat panoları IEC /TR 60890 ‘a göre ısıl hesaplar yapılarak boyutlandırılacaktır.</t>
  </si>
  <si>
    <t>Panel supplier's panels choosen by electro mechanic subcontructor and electirc installation panel considered by LV equipment firm's value will be sized by making heat calculation according to IEC/TR 60890</t>
  </si>
  <si>
    <t xml:space="preserve">MCCB Icu =50kA </t>
  </si>
  <si>
    <t>MCCB lcu=50 kA</t>
  </si>
  <si>
    <t>MCB Icu= 6kA</t>
  </si>
  <si>
    <t>MCB lcu=6k</t>
  </si>
  <si>
    <t>301-1</t>
  </si>
  <si>
    <t>GA-TR1-ADP    (Genel alan TR1 ana dağıtım panosu)</t>
  </si>
  <si>
    <t>H)</t>
  </si>
  <si>
    <t>Additional Cost</t>
  </si>
  <si>
    <t>Management Fee</t>
  </si>
  <si>
    <t>I)</t>
  </si>
  <si>
    <t>Design</t>
  </si>
  <si>
    <t>Land Cost</t>
  </si>
  <si>
    <t>J)</t>
  </si>
  <si>
    <r>
      <t>Interest Cost (</t>
    </r>
    <r>
      <rPr>
        <sz val="11"/>
        <rFont val="Arial"/>
        <family val="0"/>
      </rPr>
      <t>€</t>
    </r>
    <r>
      <rPr>
        <sz val="11"/>
        <rFont val="Garamond"/>
        <family val="1"/>
      </rPr>
      <t>)</t>
    </r>
  </si>
  <si>
    <r>
      <t>Total Cost (</t>
    </r>
    <r>
      <rPr>
        <sz val="11"/>
        <rFont val="Arial"/>
        <family val="0"/>
      </rPr>
      <t>€</t>
    </r>
    <r>
      <rPr>
        <sz val="11"/>
        <rFont val="Garamond"/>
        <family val="1"/>
      </rPr>
      <t>)</t>
    </r>
  </si>
  <si>
    <t>ÖF-317.1</t>
  </si>
  <si>
    <t xml:space="preserve">TEKNİK VE GENEL AYDINLATMA ARMATÜRLERİ </t>
  </si>
  <si>
    <t>TECHNICAL AND GENERAL LIGHTING FIXTURES</t>
  </si>
  <si>
    <t>ÖF-317-1.1</t>
  </si>
  <si>
    <t>TİP P1 armatür (sıva üstü)</t>
  </si>
  <si>
    <t>2x58 W Flouresan Armatür</t>
  </si>
  <si>
    <t>2x58 W Flouresan Armature</t>
  </si>
  <si>
    <t>SITECO</t>
  </si>
  <si>
    <t>1x58 W Flouresan Armatür</t>
  </si>
  <si>
    <t>1x58 W Flouresan Armature</t>
  </si>
  <si>
    <t>1x35 W T5 Flouresan Armatür</t>
  </si>
  <si>
    <t>1x35 W T5 Flouresan Armature</t>
  </si>
  <si>
    <t>ÖF-317-1.2</t>
  </si>
  <si>
    <t>TİP P3 armatür (sıva üstü duydan etanj)</t>
  </si>
  <si>
    <t>TYPE P3 armatur (exposed etanj from lamp-holder)</t>
  </si>
  <si>
    <t>1x36W  T8 P3 bant tipi armatür (gizli ayd.)</t>
  </si>
  <si>
    <t>2x58W  T5 P3 bant tipi armatür (gizli ayd.)</t>
  </si>
  <si>
    <t>2x58W  T5 P3 band type armature (hidden close lighting)</t>
  </si>
  <si>
    <t>1x35W  T5 P3 bant tipi armatür (gizli ayd.)</t>
  </si>
  <si>
    <t>1x35W  T5 P3 band type armature (hidden close lighting)</t>
  </si>
  <si>
    <t>ÖF-317-1.3</t>
  </si>
  <si>
    <t>TİP T2  armatür (gömme)</t>
  </si>
  <si>
    <t>T2-1x36W</t>
  </si>
  <si>
    <t>T2-2x36W</t>
  </si>
  <si>
    <t>T2-2x36W bataryali</t>
  </si>
  <si>
    <t>T2-2x36W with battery</t>
  </si>
  <si>
    <t xml:space="preserve"> 4x18 W Pleksiglas Kapaklı Flouresan Armatür</t>
  </si>
  <si>
    <t xml:space="preserve"> 4x18 W Pleksiglas Covered Flouresan Armature</t>
  </si>
  <si>
    <t>1x36W  Asma tavana gömme akrilik kapaklı fluoresan armatür</t>
  </si>
  <si>
    <t>1x36W  insert acrylic covered fluoresan armature in suspended ceiling</t>
  </si>
  <si>
    <t>1x18W  Asma tavana gömme akrilik kapaklı fluoresan armatür</t>
  </si>
  <si>
    <t>1x18W   insert acrylic covered fluoresan armature in suspended ceiling</t>
  </si>
  <si>
    <t>ÖF-317-4</t>
  </si>
  <si>
    <t>TİP S2  gömme reflektörlü armatür</t>
  </si>
  <si>
    <t>TYPE S2 exposed reflector armature</t>
  </si>
  <si>
    <t>2x36 W Tek Parabolik  (mat alüminyum ref.)</t>
  </si>
  <si>
    <t>2x36 W Single Parabolic (dull alumnıum reflector)</t>
  </si>
  <si>
    <t xml:space="preserve"> 4x18 W Tek Parabolik  (mat alüminyum ref.)</t>
  </si>
  <si>
    <t xml:space="preserve"> 4x18 W Single Parabolic (dull alumnıum reflector)</t>
  </si>
  <si>
    <t>ÖF-317-1.5</t>
  </si>
  <si>
    <t>TİP U  fluoresan armatür (sıva üstü)</t>
  </si>
  <si>
    <t>TYPE U fluoresan armature (exposed)</t>
  </si>
  <si>
    <t>2x58 W Sıvaüstü IP65 Prizmatik Kapaklı Armatür</t>
  </si>
  <si>
    <t xml:space="preserve">2x58 W exposed IP65 Prismatic covered Armature </t>
  </si>
  <si>
    <t xml:space="preserve">2x58 W Sıvaüstü IP65 Prizmatik Kapaklı Bataryalı Armatür </t>
  </si>
  <si>
    <t xml:space="preserve">2x58 W exposed IP65  Prismatic covered battery Armature </t>
  </si>
  <si>
    <t>1x58 W Sıvaüstü IP65 Prizmatik Kapaklı Armatür</t>
  </si>
  <si>
    <t>1x58 W exposed IP65  Prismatic covered Armature</t>
  </si>
  <si>
    <t>2x36 W Sıvaüstü IP65 Prizmatik Kapaklı Armatür</t>
  </si>
  <si>
    <t>2x36 W exposed IP65  Prismatic covered Armature</t>
  </si>
  <si>
    <t>1x36 W Sıvaüstü IP65 Prizmatik Kapaklı Armatür</t>
  </si>
  <si>
    <t>1x36 W exposed IP65  Prismatic covered Armature</t>
  </si>
  <si>
    <t xml:space="preserve">1x36 W Sıvaüstü IP65 Prizmatik Kapakl Bataryalı Armatür </t>
  </si>
  <si>
    <t xml:space="preserve">1x36 W exposed IP65  Prismatic covered battery Armature  </t>
  </si>
  <si>
    <t xml:space="preserve">2x36 W Sıvaüstü IP65 Prizmatik Kapaklı Bataryalı Armatür </t>
  </si>
  <si>
    <t xml:space="preserve">2x36 W exposed IP65  Prismatic covered battery Armature </t>
  </si>
  <si>
    <t>ÖF-317-1.6</t>
  </si>
  <si>
    <t>TİP B2-2x TC-D 13W sıva üstü  armatür (opal camlı)</t>
  </si>
  <si>
    <t>TYPE B2-2x TC-D 13W exposed armature (opal glass)</t>
  </si>
  <si>
    <t>ÖF-317-1.7</t>
  </si>
  <si>
    <t>TİP B2-2x TC-D 13W sıva üstü  armatür (opal camlı) akülü</t>
  </si>
  <si>
    <t>TYPE B2-2x TC-D 13W exposed armature (opal glass) battery</t>
  </si>
  <si>
    <t>ÖF-317-1.8</t>
  </si>
  <si>
    <t>EXIT armatürler</t>
  </si>
  <si>
    <t>EXIT ARMATURES</t>
  </si>
  <si>
    <t>EXIT1-1x8W exit armatür(tek yönlü, okunabilir)</t>
  </si>
  <si>
    <t>EXIT1-1x8W exit armature(one way, readable)</t>
  </si>
  <si>
    <t>ALTEZ</t>
  </si>
  <si>
    <t>EXIT1-1x8W exit armatür(çift yönlü, okunabilir)</t>
  </si>
  <si>
    <t>EXIT1-1x8W exit armature(bilateral, readable)</t>
  </si>
  <si>
    <t>EXIT2-1x8W exit armatür(tek yönlü, okunabilir,yönlendirilmiş)</t>
  </si>
  <si>
    <t>EXIT2-1x8W exit armature(one way, readable,destined)</t>
  </si>
  <si>
    <t>MATERIAL</t>
  </si>
  <si>
    <t>ERECTION</t>
  </si>
  <si>
    <t>MATERIAL+ERECTION</t>
  </si>
  <si>
    <t>FLOW: 17m3/h - 15mSS          2original/ 1 substitute</t>
  </si>
  <si>
    <t xml:space="preserve">BESLEME NOZULU </t>
  </si>
  <si>
    <t>FEEDING NOZULE</t>
  </si>
  <si>
    <t>ABS enjeksiyon 1,5'' çapında taban besi nozulu</t>
  </si>
  <si>
    <t>ABS injections base feeding nozule1,5'' diameter</t>
  </si>
  <si>
    <t xml:space="preserve">VAKUM  NOZULU </t>
  </si>
  <si>
    <t>VACUUM NOZULE</t>
  </si>
  <si>
    <t>BETON ARA PARÇALARI</t>
  </si>
  <si>
    <t>Su geçirmez flanşlı ABS veya PVC den mamul beton geçişini sağlayan parça    Ø110 m</t>
  </si>
  <si>
    <t>DİP SÜZGECİ</t>
  </si>
  <si>
    <t>Havuz Dip Emişini ve boşaltmasını sağlar,ABS 'den mamul  Ø63 mm</t>
  </si>
  <si>
    <t xml:space="preserve">Supply the Pool Depth Aspirated and discharge,produced from ABS Ø63 mm </t>
  </si>
  <si>
    <t xml:space="preserve">TESİSAT MALZEMELERİ </t>
  </si>
  <si>
    <t>INSTALLATION EQUIPMENT</t>
  </si>
  <si>
    <t>komple</t>
  </si>
  <si>
    <t>PVC Temiz su boruları,PVC fittings,PVC Küresel veya Kelebek vanalar ve çekvalfler</t>
  </si>
  <si>
    <t xml:space="preserve">MOTOR PANO ve ELEKTRİK TESİSATI </t>
  </si>
  <si>
    <t>Sistemde kullanılan tüm malzemeler,tüm kablolar</t>
  </si>
  <si>
    <t>All equipments and cables in system</t>
  </si>
  <si>
    <t>SÜPÜRGE-KOL-HORTUM</t>
  </si>
  <si>
    <t>BROOM- HOSE</t>
  </si>
  <si>
    <t xml:space="preserve">2'' Bağlantılı Süpürge </t>
  </si>
  <si>
    <t>2'' Connected Broom</t>
  </si>
  <si>
    <t xml:space="preserve">30 mt. Hortum ve 10 mt. Sapı ile beraber </t>
  </si>
  <si>
    <t>30mt.Hole and 10mt.with handle</t>
  </si>
  <si>
    <t>TEST KİTİ ve KİMYASALLAR</t>
  </si>
  <si>
    <t>Procurement of armatures, montage circle which essential for armature type, all manner ampul, different ballast for each bulb,starter,condensor,transformer 220/12V, connection equipments and assemble the all units complete armature declerated area in project, connection and give over the work in operating condition.</t>
  </si>
  <si>
    <t>Emergency Lighting units will be choosen for the battery armatures in suitable ampul type (conversion kit). Each ballast and transformer will be electronic.</t>
  </si>
  <si>
    <t>TYPE P1 armature (surface type)</t>
  </si>
  <si>
    <t>1x36W  T8 P3 band type armature (hidden lighting)</t>
  </si>
  <si>
    <t>TYPE T2 armatur (flush type)</t>
  </si>
  <si>
    <t>EMPTY PIPE LYING</t>
  </si>
  <si>
    <t>Galvanized gas conduit</t>
  </si>
  <si>
    <t xml:space="preserve"> the thermoplastic PVC duct produced as TS-EN 50086 </t>
  </si>
  <si>
    <t>Diesel engine-water cooled type</t>
  </si>
  <si>
    <t>1000 kVA (working power in full load)- A Block leased area</t>
  </si>
  <si>
    <t>800 kVA (working power in full load)- A Block leased area</t>
  </si>
  <si>
    <t>assurance the 3 phase and full neutral Al.busbar canal's all units and components,carrying the work place,assemblage guided in project, for the montage;standart tray, floor fixing,special collar,bearings,</t>
  </si>
  <si>
    <t>Feeder Alumnıum BUSBAR (Al)</t>
  </si>
  <si>
    <t>LIGHTNING AND GROUNDING INSTALLATION</t>
  </si>
  <si>
    <t>Main grounding system</t>
  </si>
  <si>
    <t>Main groundering: 30x3,5 Galvanize band</t>
  </si>
  <si>
    <t>Lightining Rod System</t>
  </si>
  <si>
    <t>Metallic lightining rod Ø= 20 mm L:100cm</t>
  </si>
  <si>
    <t>Metallic lightining rod Ø= 20 mm L:200cm</t>
  </si>
  <si>
    <t>Concrete lightining rod base</t>
  </si>
  <si>
    <t>Fixing Wedge</t>
  </si>
  <si>
    <t>Roof fixing wedge ( roof horizontal conductive Rod)</t>
  </si>
  <si>
    <t>Expansion joint elements</t>
  </si>
  <si>
    <t>Excess voltage arester (Imax:100kA)</t>
  </si>
  <si>
    <t>Excess voltage arester (Imax:65kA)</t>
  </si>
  <si>
    <t>Excess voltage arester (Imax:40kA)</t>
  </si>
  <si>
    <t>Enclosing the electrical installations at horizontal and vertical passegers with fire resistant materials.</t>
  </si>
  <si>
    <t>UNIT PRICE (€)</t>
  </si>
  <si>
    <t>Fire Fighting Installations</t>
  </si>
  <si>
    <r>
      <t xml:space="preserve"> 3 Switch, LED'li Kontrol ve İzleme Modülü  </t>
    </r>
    <r>
      <rPr>
        <i/>
        <sz val="9"/>
        <rFont val="Arial"/>
        <family val="2"/>
      </rPr>
      <t>(Esser marka cihaz 4 girişli üretilmektedir. Fiyatımız 4 girişli cihazın 3 ad. girişinin fiyatıdır.)Duman tahliye fanları ve yangın damperlerinin kontrolu ve izlemesi için</t>
    </r>
  </si>
  <si>
    <r>
      <t xml:space="preserve">3 Switch, Control with LED and monitorian modul </t>
    </r>
    <r>
      <rPr>
        <sz val="9"/>
        <rFont val="Arial"/>
        <family val="2"/>
      </rPr>
      <t>(The brand Esser device produces with 4 input. Our price is according with 3 pcs. input price of 4 inputs devices.) for the control and monitoring the smoke release fans fire damper</t>
    </r>
  </si>
  <si>
    <t>Optical smoke detector (electronic addressed)</t>
  </si>
  <si>
    <t>Optic smoke detector (electronic addressed)- RENT AREA</t>
  </si>
  <si>
    <t xml:space="preserve"> GYPSUM PLASTER SUSPENDED CEILING FRONTAL</t>
  </si>
  <si>
    <t>TEK TARAFLI ÇİFT KAT ALÇI PANEL DUVAR (NEM DAYANIMLI)</t>
  </si>
  <si>
    <t>UNILATERAL DOUBLE COAT GYPSUM PANEL WALL (DAMP PROOF)</t>
  </si>
  <si>
    <t>(may 29th, 2008   EURO / USD = 1.55)</t>
  </si>
  <si>
    <t>The increase in cement and steel prices (if any) shall be reconsidered through out the construction period</t>
  </si>
  <si>
    <t>Supply of various external lines to the site (water,gas,electricity, telephone……)</t>
  </si>
  <si>
    <t>UNT PRICE</t>
  </si>
  <si>
    <t>TOTAL PRICE</t>
  </si>
  <si>
    <t xml:space="preserve"> (€)</t>
  </si>
  <si>
    <t>UN. PRIC</t>
  </si>
  <si>
    <t>TOT PRICE</t>
  </si>
  <si>
    <t>FAÇADE CLADDING- STEEL SCELETON TRANSPARENT GLASS</t>
  </si>
  <si>
    <t>ÇİFT TARAFLI ÇİFT KAT ALÇI KARTON ARASINA 3 CM KALINLIKLI TAŞYÜNÜ BİLEŞENLİ ASMA TAVAN YAPILMASI (YANGINA DAYANIKLI)</t>
  </si>
  <si>
    <t xml:space="preserve"> SUSPENDED CEILING WITH 3CM ROCK WOOL WITH IN BILATERAL DOUBLE LAYER GYPSUM  BOARD (FIRE PROOF)</t>
  </si>
  <si>
    <t>SÖKÜLEBİLİR BÖLME PANEL DUVAR</t>
  </si>
  <si>
    <t>DEMOUNTABLE PARTITION PANEL WALL</t>
  </si>
  <si>
    <t>092.815/1</t>
  </si>
  <si>
    <t>W12</t>
  </si>
  <si>
    <t>SÖKÜLEBİLİR BÖLÜCÜ PANEL</t>
  </si>
  <si>
    <t>DEMOUNTABLE PARTITION</t>
  </si>
  <si>
    <t>SERAMİKLER</t>
  </si>
  <si>
    <t>CERAMICS</t>
  </si>
  <si>
    <t>093.108/1</t>
  </si>
  <si>
    <t>F6</t>
  </si>
  <si>
    <t>30X30 ZEMİN SERAMİĞİ</t>
  </si>
  <si>
    <t>30X30FLOOR TILES</t>
  </si>
  <si>
    <t>093.108/2</t>
  </si>
  <si>
    <t>W7</t>
  </si>
  <si>
    <t>20X20 DUVAR SERAMİĞİ</t>
  </si>
  <si>
    <t>20X20 WALL TILES</t>
  </si>
  <si>
    <t>093.108/3</t>
  </si>
  <si>
    <t>W7-A</t>
  </si>
  <si>
    <t>2,5X2,5 MOZAİK DUVAR SERAMİĞİ</t>
  </si>
  <si>
    <t>2,5X2,5 MOSAIC WALL TILES</t>
  </si>
  <si>
    <t>093.108/4</t>
  </si>
  <si>
    <t>ISLAK HACİMLER DUVAR SERAMİĞİ</t>
  </si>
  <si>
    <t>WET VOLUMES WALL TILES</t>
  </si>
  <si>
    <t>093.108/5</t>
  </si>
  <si>
    <t>B8</t>
  </si>
  <si>
    <t>SERAMİK SÜPÜRGECİLİK</t>
  </si>
  <si>
    <t>CERAMIC BASEBOARD</t>
  </si>
  <si>
    <t>VİBRASYONLU ENDÜSTRIYEL SERAMİK</t>
  </si>
  <si>
    <t>INDUSTRIAL CERAMICS WITH VIBRATION</t>
  </si>
  <si>
    <t>093.121/1</t>
  </si>
  <si>
    <t>F8</t>
  </si>
  <si>
    <t>ANTİSLIP ENDÜSTRİYEL SERAMİK</t>
  </si>
  <si>
    <t>ANTISLIP INDUSTRIAL CERAMIC</t>
  </si>
  <si>
    <t>093.121/2</t>
  </si>
  <si>
    <t>F7</t>
  </si>
  <si>
    <t>ENDÜSTRİYEL SERAMİK</t>
  </si>
  <si>
    <t>INDUSTRIAL CERAMIC</t>
  </si>
  <si>
    <t>093.101/3</t>
  </si>
  <si>
    <t>ENDÜSTRİYEL SERAMİK (SOĞUK ODALARI)</t>
  </si>
  <si>
    <t>INDUSTRIAL CERAMIC (COOL ROOM)</t>
  </si>
  <si>
    <t>TERAZZO</t>
  </si>
  <si>
    <t>TERRAZZO</t>
  </si>
  <si>
    <t>094.100/1</t>
  </si>
  <si>
    <t>F10</t>
  </si>
  <si>
    <t>EPOKSİ BAĞLAYICILI TERAZZO</t>
  </si>
  <si>
    <t>TERRAZZO WITH EPOXY BINDER</t>
  </si>
  <si>
    <t xml:space="preserve">TİP J5-2xTC-D 18W  downligh (turbo ref.) </t>
  </si>
  <si>
    <t xml:space="preserve">TYPE J5-2xTC-D 18W  downligh (turbo reflector) </t>
  </si>
  <si>
    <t>ÖF-317-1.11</t>
  </si>
  <si>
    <t>TİP J5-2xTC-D 18W  downligh (turbo ref.)-akülü</t>
  </si>
  <si>
    <t>TYPE J5-2xTC-D 18W  downligh (turbo reflector)-battery</t>
  </si>
  <si>
    <t>ÖF-317-1.12</t>
  </si>
  <si>
    <t>TİP J9-2xTC-D 13W  armatür (buzlu camlı)</t>
  </si>
  <si>
    <t>081.101/17</t>
  </si>
  <si>
    <t>3G / Yangına Dayanıklı Kapı/ I /F60 / Çift Kanat/ 180x215</t>
  </si>
  <si>
    <t xml:space="preserve">3G/ FIREPROOF DOORS/ I /F60/ DOUBLE LEAF/180x215 </t>
  </si>
  <si>
    <t>081.101/18</t>
  </si>
  <si>
    <t>3H/ Yangına Dayanıklı Kapı/ I /F90 / Çift Kanat/ 240x215</t>
  </si>
  <si>
    <t xml:space="preserve">3H/ FIREPROOF DOORS/ I /F90/ DOUBLE LEAF/240x215 </t>
  </si>
  <si>
    <t>081.101/19</t>
  </si>
  <si>
    <t>3K/ Yangın Kesici Perde/ I / F60 / Tek Kanat/ 300x300</t>
  </si>
  <si>
    <t>3K/FIRESCREEN/ I / F60/SINGLE LEAF/300x300</t>
  </si>
  <si>
    <t>081.101/20</t>
  </si>
  <si>
    <t>3L/ Yangın Kesici Perde/ I /F90 / Tek Kanat/ 300x300</t>
  </si>
  <si>
    <t>3L/FIRESCREEN/ I / F90/ SINGLE LEAF/ 300x300</t>
  </si>
  <si>
    <t>081.101/21</t>
  </si>
  <si>
    <t>4A/ Yangına Dayanıklı Kapı/ I / F60 / Çift Kanat/ 200x250</t>
  </si>
  <si>
    <t xml:space="preserve">4A/ FIREPROOF DOORS/ I /F60/ DOUBLE LEAF/200x250 </t>
  </si>
  <si>
    <t>081.101/22</t>
  </si>
  <si>
    <t>4E/ Yangına Dayanıklı Kapı/ I /F90 /Tek Kanat/ 100x215</t>
  </si>
  <si>
    <t xml:space="preserve">4E/ FIREPROOF DOORS/ I /F90/ SINGLE LEAF/100x215 </t>
  </si>
  <si>
    <t>081.101/23</t>
  </si>
  <si>
    <t>4F/ Yangına Dayanıklı Kapı/ I / F30 /Çift Kanat/ 200x215</t>
  </si>
  <si>
    <t xml:space="preserve">4F/ FIREPROOF DOORS/ I /F30/ DOUBLE LEAF/200x215 </t>
  </si>
  <si>
    <t>ENDÜSTRİYEL SARMAL KAPILAR</t>
  </si>
  <si>
    <t>INDUSTRIAL HELICAL DOORS</t>
  </si>
  <si>
    <t>081.200/1</t>
  </si>
  <si>
    <t>R1/ Endüstriyel Sarmal Kapı/ I / 800x375 (hipermarket girişi)</t>
  </si>
  <si>
    <t xml:space="preserve">Tanım </t>
  </si>
  <si>
    <t>NO</t>
  </si>
  <si>
    <t>CODE</t>
  </si>
  <si>
    <t>DÖŞEME</t>
  </si>
  <si>
    <t>FLOORING</t>
  </si>
  <si>
    <t>LND-01</t>
  </si>
  <si>
    <t>TARAKLANMIŞ MOZAİK DÖŞEME KAPLAMASI</t>
  </si>
  <si>
    <t>BRUSH FINISHED MOSAIC FLOORING</t>
  </si>
  <si>
    <t>LND-02</t>
  </si>
  <si>
    <t>YAKILMIŞ GRANİT KAPLAMA SİYAH</t>
  </si>
  <si>
    <t>FLAME CUT GRANITE BLACK</t>
  </si>
  <si>
    <t>LND-03</t>
  </si>
  <si>
    <t xml:space="preserve">YAKILMIŞ GRANİT KAPLAMA  GRİ </t>
  </si>
  <si>
    <t>FLAME CUT GRANITE GREY</t>
  </si>
  <si>
    <t>LND-04</t>
  </si>
  <si>
    <t xml:space="preserve">BAZALT DÖŞEME KAPLAMASI (KUMLANMIŞ)  </t>
  </si>
  <si>
    <t>BASALT FLOORING (SAND FINISH)</t>
  </si>
  <si>
    <t>LND-05</t>
  </si>
  <si>
    <t>BAZALT DÖŞEME KAPLAMASI (PATİNATO)</t>
  </si>
  <si>
    <t>BASALT FLOORING (PATINATO)</t>
  </si>
  <si>
    <t>LND-06</t>
  </si>
  <si>
    <t xml:space="preserve">KESİLMİŞ KAYRAK KAPLAMA </t>
  </si>
  <si>
    <t>KAYRAK CLAODDING</t>
  </si>
  <si>
    <t>LND-07</t>
  </si>
  <si>
    <t>AHŞAP (TEAK) DÖŞEME KAPLAMASI</t>
  </si>
  <si>
    <t>TEAK FLOORING</t>
  </si>
  <si>
    <t>a- kalınlık:30mm</t>
  </si>
  <si>
    <t>a-teakness:30mm</t>
  </si>
  <si>
    <t>b- kalınlık:25mm</t>
  </si>
  <si>
    <t>b-teakness:25mm</t>
  </si>
  <si>
    <t>LND-08</t>
  </si>
  <si>
    <t>SERBEST DERE ÇAKILI</t>
  </si>
  <si>
    <t>RANDOM GRAVEL</t>
  </si>
  <si>
    <t>LND-09</t>
  </si>
  <si>
    <t>EPDM DÖŞEME</t>
  </si>
  <si>
    <t>EPDM FLOORING</t>
  </si>
  <si>
    <t>METAL ELEMANLAR</t>
  </si>
  <si>
    <t>METAL COMPONENTS</t>
  </si>
  <si>
    <t>LND-10</t>
  </si>
  <si>
    <t>GALVANİZE ÇELİK LAMA W:10mm           h:60cm</t>
  </si>
  <si>
    <t>GALVANISED STEEL STRIPE W:10mm h:60cm</t>
  </si>
  <si>
    <t>GALVANİZE ÇELİK LAMA W:10mm           h:30cm</t>
  </si>
  <si>
    <t>GALVANİZE ÇELİK LAMA W:10mm           h:12cm</t>
  </si>
  <si>
    <t>LND-11</t>
  </si>
  <si>
    <t>LF17 lightbox (25 adet 1x35 W T5 armatür)   [regiolux MWSL-DIM]</t>
  </si>
  <si>
    <t>LF17 lightbox (25 pcs. 1x35 W T5 armature)   [regiolux MWSL-DIM]</t>
  </si>
  <si>
    <t>ÖF-317-2.30</t>
  </si>
  <si>
    <t>LF18 floodlight 150W HIT [meyer 8 868 057 000]</t>
  </si>
  <si>
    <t>ÖF-317-2.31</t>
  </si>
  <si>
    <t>LF19 wall wash advertisement 150W HIT-CE [ erco 34.008.000]</t>
  </si>
  <si>
    <t>SIMES</t>
  </si>
  <si>
    <t>ÖF-317-2.32</t>
  </si>
  <si>
    <t>LF20 spot 2 x 20 HIT-T [kreon kr 987283, kr 780200, 2 x 700585]</t>
  </si>
  <si>
    <t>ÖF-317-2.33</t>
  </si>
  <si>
    <t>LF21 pendant fixture 4 x 18 W T26 [ modular 106321xx, suspension 10632930]</t>
  </si>
  <si>
    <t>ÖF-317-2.34</t>
  </si>
  <si>
    <t>LF22 Spot 70 W HIT-CE on track [ erco 72.137.000]</t>
  </si>
  <si>
    <t>ÖF-317-2.35</t>
  </si>
  <si>
    <t>LF22  için 3 yollu elektroray [ iguzzini ]</t>
  </si>
  <si>
    <t>for LF22 3 ways electroray [ iguzzini ]</t>
  </si>
  <si>
    <t>ÖF-317-2.36</t>
  </si>
  <si>
    <t>LF23 bollard luminaire 18 W TC-T[wever ducre 17514]</t>
  </si>
  <si>
    <t>ÖF-317-2.37</t>
  </si>
  <si>
    <t>LF24 uplight 35 W HIT  [ iGuzzini  7163]</t>
  </si>
  <si>
    <t>ÖF-317-2.38</t>
  </si>
  <si>
    <t>LF25 polelight 3 x 38 W T8 (DEMIR DIREKLI -h:6,5m;IP66)  [Bega 8998]</t>
  </si>
  <si>
    <t>LF25 polelight 3 x 38 W T8 (IRON MAST -h:6,5m;IP66)  [Bega 8998]</t>
  </si>
  <si>
    <t>ÖF-317-2.39</t>
  </si>
  <si>
    <t>LF26 pendant fixture  ( shady tree lights)   [ brunklaus ]</t>
  </si>
  <si>
    <t>ÖF-317-2.40</t>
  </si>
  <si>
    <t>LF27 pendant lights 2 x 35 W HIT-CE        [XAL  MXL 600 2|35 EVG HIT]</t>
  </si>
  <si>
    <t>ÖF-317-2.41</t>
  </si>
  <si>
    <t>LF28 Lightcast lense wallwasher 70 W HIT-CE      [Erco  81.645.000]</t>
  </si>
  <si>
    <t>ÖF-317-2.42</t>
  </si>
  <si>
    <t>LF29 spots on track 70 W HIT     [Modular 11140309]</t>
  </si>
  <si>
    <t>ÖF-317-2.43</t>
  </si>
  <si>
    <t>LF29 için 3 yollu elektroray [Erco ]</t>
  </si>
  <si>
    <t>for LF29 3 ways electroray [Erco ]</t>
  </si>
  <si>
    <t>ÖF-317-2.44</t>
  </si>
  <si>
    <t>LF30 light lines  80 W T5 dim  L 1656/ Ø 90  [Norka tubular luminaire]</t>
  </si>
  <si>
    <t>ANTROX</t>
  </si>
  <si>
    <t>ÖF-317-2.45</t>
  </si>
  <si>
    <t>LF30 light lines controlling system    [Varintens VIP90]</t>
  </si>
  <si>
    <t>ÖF-317-2.46</t>
  </si>
  <si>
    <t>LF101 G2-1x18W Ağaç dibi aydinlatma armatürü(IP67)</t>
  </si>
  <si>
    <t>LF101 G2-1x18W Tree ground lighting fixture (IP67)</t>
  </si>
  <si>
    <t>ÖF-317-2.47</t>
  </si>
  <si>
    <t>LF102 QT12 35W AĞAÇ DİBİ AYDINLATMA ARMATÜRÜ-2 (f:145, H:145mm) IP67 [Bega 8005]</t>
  </si>
  <si>
    <t>LF102 QT12 35WTree ground lighting fixture -2 (f:145, H:145mm) IP67 [Bega 8005]</t>
  </si>
  <si>
    <t>ÖF-317-2.48</t>
  </si>
  <si>
    <t>LF103 HIT 70W zemine gömme armatür (IP67)  [Bega 8751]</t>
  </si>
  <si>
    <t>LF103 HIT 70W ground insert armature (IP67)  [Bega 8751]</t>
  </si>
  <si>
    <t>LF104  QPAR16 40W mafsallı spot [Simes S.3540]</t>
  </si>
  <si>
    <t>LF104  QPAR16 40W pin-jointed spot [Simes S.3540]</t>
  </si>
  <si>
    <t>150W HIT FIBER Jeneratör sistemi (philips)</t>
  </si>
  <si>
    <t>150W HIT FIBER Generator System (philips)</t>
  </si>
  <si>
    <t>33 adet  9m glass fiber cable , 33 pieces fiber lighting fixture</t>
  </si>
  <si>
    <t>1x80W HME  bollard  [Bega 8745]</t>
  </si>
  <si>
    <t xml:space="preserve">2xTC-T 18W YERE GOMME ARMATUR (440x440x160mm, IP67, IK10) </t>
  </si>
  <si>
    <t xml:space="preserve">2xTC-T 18W ground insert armature (440x440x160mm, IP67, IK10) </t>
  </si>
  <si>
    <t>ÖF-317-2.49</t>
  </si>
  <si>
    <t xml:space="preserve">150W  CDM-T armatürlü Yol aydınlatma armatürü (h:8m demir direkli) (IP66) [ PHILIPS SGS253] </t>
  </si>
  <si>
    <t xml:space="preserve">150W  CDM-T Road lighting fixture (h:8m iron mast) (IP66) [ PHILIPS SGS253] </t>
  </si>
  <si>
    <t>MİMARİ AYDINLATMA ARMATÜRLERİ TOPLAMI</t>
  </si>
  <si>
    <t>THE SUM OF THE ARCHITECTURAL LIGHTING FIXTURES</t>
  </si>
  <si>
    <t>ÖF-318</t>
  </si>
  <si>
    <t>BOŞ BORU FERŞİ</t>
  </si>
  <si>
    <t>Her türlü borunun temini, sıva üstü veya sıva altı olarak ferşi duvar veya döşemede delik açılması, açılan yerlerin kapatılması her türlü ek ve tesbit malzemesi dahil içinden geçen kablo hariç olmak üzere, hazır halde teslimi.</t>
  </si>
  <si>
    <t xml:space="preserve">Assurance all manner pipe, embedded or exposed cable wall or make a holl in floor, enclose the hole,each </t>
  </si>
  <si>
    <t>ÖF-318-1</t>
  </si>
  <si>
    <t>Galvaniz gaz borusu</t>
  </si>
  <si>
    <t>TS.301/2' ye göre imal edilmiş galvaniz gaz boru temini ve işler halde teslimi.</t>
  </si>
  <si>
    <t>Ensure the galvanize gas conduit manufactured according to the TS.301 /2 and give over in operation.</t>
  </si>
  <si>
    <t>318-1.1</t>
  </si>
  <si>
    <t>3/4''</t>
  </si>
  <si>
    <t>BORUSAN</t>
  </si>
  <si>
    <t>318-1.2</t>
  </si>
  <si>
    <t>1''</t>
  </si>
  <si>
    <t>318-1.3</t>
  </si>
  <si>
    <t>2''</t>
  </si>
  <si>
    <t>ÖF-318-2</t>
  </si>
  <si>
    <t>PVC boru</t>
  </si>
  <si>
    <t>PVC DUCT</t>
  </si>
  <si>
    <t>TS-EN 50086'ya göre imal edilmiş termoplastik PVC boru temini  ve işler halde teslimi.</t>
  </si>
  <si>
    <t>318-2.1</t>
  </si>
  <si>
    <t>Q 20 mm</t>
  </si>
  <si>
    <t>İPEK</t>
  </si>
  <si>
    <t>318-2.2</t>
  </si>
  <si>
    <t>Q 26 mm</t>
  </si>
  <si>
    <t>318-2.3</t>
  </si>
  <si>
    <t>Q 50 mm</t>
  </si>
  <si>
    <t>CANLAR</t>
  </si>
  <si>
    <t>318-2.4</t>
  </si>
  <si>
    <t>Q 70 mm</t>
  </si>
  <si>
    <t>318-2.5</t>
  </si>
  <si>
    <t>Q 100 mm</t>
  </si>
  <si>
    <t>950-000</t>
  </si>
  <si>
    <t>DİESEL ELEKTROJEN GRUBU TESİSATI</t>
  </si>
  <si>
    <t>DIESEL ELECTORGEN GROUP INSTALLATION</t>
  </si>
  <si>
    <t>950-100</t>
  </si>
  <si>
    <t>Diesel motoru su ile soğuyan cinsten</t>
  </si>
  <si>
    <t>1700 kVA (Tam yükte sürekli çalışma gücü)- A Blok genel alan</t>
  </si>
  <si>
    <t>TİP4:OTOPARK YATAY DİLATASYON KÖŞE PROFİLİ (20.07)</t>
  </si>
  <si>
    <t>079.520/5</t>
  </si>
  <si>
    <t>TİP5:DÜŞEY DİLATASYON PROFİLİ (otopark&amp;alışveriş merkezi)</t>
  </si>
  <si>
    <t>079.520/6</t>
  </si>
  <si>
    <t>TİP6:DÜŞEY DİLATASYON KÖŞE PROFİLİ (otopark&amp;alışveriş merkezi)</t>
  </si>
  <si>
    <t>079.520/7</t>
  </si>
  <si>
    <t>TİP7:AVM YATAY DİLATASYON PROFİLİ (12.60)</t>
  </si>
  <si>
    <t>079.520/8</t>
  </si>
  <si>
    <t>TİP8:AVM YATAY DİLATASYON PROFİLİ</t>
  </si>
  <si>
    <t>079.520/9</t>
  </si>
  <si>
    <t>TİP9:AVM YATAY DİLATASYON KÖŞE PROFİLİ</t>
  </si>
  <si>
    <t>079.520/10</t>
  </si>
  <si>
    <t>TİP10:AVM YATAY DİLATASYON KÖŞE PROFİLİ ( 12.60)</t>
  </si>
  <si>
    <t>079.520/11</t>
  </si>
  <si>
    <t>TİP11:TAVAN DİLATASYON PROFİLİ-YATAY (8.62,12.57,16.50,20.00,25.50,31.00,37.00)</t>
  </si>
  <si>
    <t>079.520/12</t>
  </si>
  <si>
    <t>TİP12:CEPHE DİLATASYON PROFİLİ</t>
  </si>
  <si>
    <t>SLIDING  DOORS (SAS)</t>
  </si>
  <si>
    <t>081.101/15</t>
  </si>
  <si>
    <t>3D/ Yangına Dayanıklı Kapı/ I /F90 / Çift Kanat/180x215</t>
  </si>
  <si>
    <t xml:space="preserve">DIŞ MEKAN BİTKİLERİ </t>
  </si>
  <si>
    <t>( € )</t>
  </si>
  <si>
    <t>KOD</t>
  </si>
  <si>
    <t>AĞAÇLAR</t>
  </si>
  <si>
    <t>Acd</t>
  </si>
  <si>
    <t>Acer palmatum dissectum</t>
  </si>
  <si>
    <t>Acp</t>
  </si>
  <si>
    <t>Acer platanoides 'Crimson King'</t>
  </si>
  <si>
    <t>Baa</t>
  </si>
  <si>
    <t>Bambusa aurea</t>
  </si>
  <si>
    <t>Lag</t>
  </si>
  <si>
    <t>Lagerstromia indica</t>
  </si>
  <si>
    <t>Lan</t>
  </si>
  <si>
    <t>Laurus nobilis</t>
  </si>
  <si>
    <t>Lig</t>
  </si>
  <si>
    <t>Ligustrum japonica</t>
  </si>
  <si>
    <t>Ole</t>
  </si>
  <si>
    <t>Olea europaea</t>
  </si>
  <si>
    <t>Prn</t>
  </si>
  <si>
    <t>Prunus cerasifera nigra</t>
  </si>
  <si>
    <t>Qui</t>
  </si>
  <si>
    <t>Quercus ilex</t>
  </si>
  <si>
    <t>ÇALILAR</t>
  </si>
  <si>
    <t>Abg</t>
  </si>
  <si>
    <t>Abelia grandiflora</t>
  </si>
  <si>
    <t>Agn</t>
  </si>
  <si>
    <t>Abelia grandiflora nana</t>
  </si>
  <si>
    <t>Cof</t>
  </si>
  <si>
    <t>Cornus florida</t>
  </si>
  <si>
    <t>Cos</t>
  </si>
  <si>
    <t>Cotoneaster salicifolia</t>
  </si>
  <si>
    <t>Esb</t>
  </si>
  <si>
    <t>Escolonia bifida</t>
  </si>
  <si>
    <t>Hea</t>
  </si>
  <si>
    <t>Hebe andersonii</t>
  </si>
  <si>
    <t>Jut</t>
  </si>
  <si>
    <t>Juniperus sabina tamariscifolia</t>
  </si>
  <si>
    <t>Lna</t>
  </si>
  <si>
    <t>Lonicera nitida</t>
  </si>
  <si>
    <t>Ptn</t>
  </si>
  <si>
    <t>Pittosporum toibra nana</t>
  </si>
  <si>
    <t>Roa</t>
  </si>
  <si>
    <t>Rosa rugosa alba</t>
  </si>
  <si>
    <t>Ror</t>
  </si>
  <si>
    <t>Rosa rugosa rubra</t>
  </si>
  <si>
    <t>Tor</t>
  </si>
  <si>
    <t>Thuja occidentalis 'Rheingold'</t>
  </si>
  <si>
    <t>Vil</t>
  </si>
  <si>
    <t>Viburnum lucidum</t>
  </si>
  <si>
    <t>PERENİALLER</t>
  </si>
  <si>
    <t>Aga</t>
  </si>
  <si>
    <t>Agapanthus africanus</t>
  </si>
  <si>
    <t>Chm</t>
  </si>
  <si>
    <t>Chrysanthemum maximum</t>
  </si>
  <si>
    <t>Car</t>
  </si>
  <si>
    <t>Caryopteris X clandonensis</t>
  </si>
  <si>
    <t>Feg</t>
  </si>
  <si>
    <t>Festuca glauca</t>
  </si>
  <si>
    <t>Hef</t>
  </si>
  <si>
    <t>Hemerocallis fulva</t>
  </si>
  <si>
    <t>Irp</t>
  </si>
  <si>
    <t>Iris pseudocorus</t>
  </si>
  <si>
    <t>Mis</t>
  </si>
  <si>
    <t>Miscanthus sinensis 'Zebrinus'</t>
  </si>
  <si>
    <t>Tha</t>
  </si>
  <si>
    <t>Typha florida</t>
  </si>
  <si>
    <t>YERÖRTÜCÜLER</t>
  </si>
  <si>
    <t>Sea</t>
  </si>
  <si>
    <t>Sedum acre</t>
  </si>
  <si>
    <t>Seb</t>
  </si>
  <si>
    <t>Sedum bronze Carpet</t>
  </si>
  <si>
    <t>Ses</t>
  </si>
  <si>
    <t>Sedum spathulifolium</t>
  </si>
  <si>
    <t>SARILICILAR</t>
  </si>
  <si>
    <t>Paq</t>
  </si>
  <si>
    <t>Parthenocissus quinquefolia</t>
  </si>
  <si>
    <t>Pas</t>
  </si>
  <si>
    <t>Passiflora 'Amethyst'</t>
  </si>
  <si>
    <t>Rhj</t>
  </si>
  <si>
    <t>DIRECTIONS / DEFINITION</t>
  </si>
  <si>
    <t>QUANTITY</t>
  </si>
  <si>
    <t>BRAND</t>
  </si>
  <si>
    <t>SUM (€)</t>
  </si>
  <si>
    <t>INTERNAL LIGHT AND POWER SYSTEMS</t>
  </si>
  <si>
    <t>METAL PANELBOARD</t>
  </si>
  <si>
    <t>ADP-TR1 (Leased Area TR1 main distribution panel)</t>
  </si>
  <si>
    <t>ADP-G1  (Leased Area Generator-1 main distribution panel)</t>
  </si>
  <si>
    <t>ADP-TR2 (Leased Area TR2 main distribution panel)</t>
  </si>
  <si>
    <t>ADP-G2 (Leased Area Generator-2 main distribution panel)</t>
  </si>
  <si>
    <t>ADP-TR3  (Leased Area TR3 main distribution panel)</t>
  </si>
  <si>
    <t>ADP-G3  (Leased Area Generator-3 main distribution panel)</t>
  </si>
  <si>
    <t>ADP-TR4 (Leased Area TR4 main distribution panel)</t>
  </si>
  <si>
    <t>ADP-G4  (Leased Area Generator-4 main distribution panel)</t>
  </si>
  <si>
    <t xml:space="preserve">Borsz.olrk.serb.kons.krş.üzr.döş.topr.hat.her nev.mlz. </t>
  </si>
  <si>
    <t>MAIN LINE AND FEEDING LINES</t>
  </si>
  <si>
    <t>O,6kv demihalogen free cables (NHXMH)</t>
  </si>
  <si>
    <t>1kv halogen  free cables (N2XH)</t>
  </si>
  <si>
    <t>1kV fire cables with feeding line installation.(N2XH FE180)</t>
  </si>
  <si>
    <t xml:space="preserve">METAL TABLE TRAY </t>
  </si>
  <si>
    <t>10-15 cm wide,1,5mm thick up to 30 cm, 2mm thick for wider than 30 cm, edges 6cm high, made of DKP, getting a hole in 1/3 proportion to wide part,edge,reduction, down and up turn equipment, T and attachments</t>
  </si>
  <si>
    <t>CABLE TRAY</t>
  </si>
  <si>
    <t>VERTICAL CABLE TRAY</t>
  </si>
  <si>
    <t>Flush Mounted normal switch</t>
  </si>
  <si>
    <t>Flush Mounted commutator switch</t>
  </si>
  <si>
    <t>Flush Mounted vavein switch</t>
  </si>
  <si>
    <t>Flush Mounted liht switch</t>
  </si>
  <si>
    <t>Surface Mounted normal switch</t>
  </si>
  <si>
    <t>Surface Mounted  commutator switch</t>
  </si>
  <si>
    <t>Surface Mounted  vavein switch</t>
  </si>
  <si>
    <t>Flush Mounted Grounded Socket</t>
  </si>
  <si>
    <t xml:space="preserve">Flush Mounted Grounded UPS Socket </t>
  </si>
  <si>
    <t>Flush MountedGrounded UPS Socket (double)</t>
  </si>
  <si>
    <t>Flush Mounted cover grounded socket</t>
  </si>
  <si>
    <t>Floor-type socket box</t>
  </si>
  <si>
    <t>Surface Mounted  Etanj covered grounded socket</t>
  </si>
  <si>
    <t>Surface Mounted Etanj covered 3~ grounded socket</t>
  </si>
  <si>
    <t>Flush Mounted Data socket (RJ45 montage fitout)</t>
  </si>
  <si>
    <t>Flush Mounted Telephone Socket (RJ45)</t>
  </si>
  <si>
    <t>Surface Mounted Telephone Socket(RJ45)</t>
  </si>
  <si>
    <t xml:space="preserve">   Construction Financing Amount</t>
  </si>
  <si>
    <t xml:space="preserve">   Capital  Payment: Construction Loan</t>
  </si>
  <si>
    <t xml:space="preserve">   Interest: Construction Loan</t>
  </si>
  <si>
    <t>Leisure</t>
  </si>
  <si>
    <t>1C/ Boyalı Metal Kapı / I / Tek Kanat/ 100x215</t>
  </si>
  <si>
    <t>1C/PAINTED METAL DOOR/ I / SINGLE LEAF 100x215</t>
  </si>
  <si>
    <t>085.120/2</t>
  </si>
  <si>
    <t>1F/ Boyalı Metal Kapı / I / Tek Kanat/ 240x250</t>
  </si>
  <si>
    <t>1F/PAINTED METAL DOOR/ I / SINGLE LEAF 240x250</t>
  </si>
  <si>
    <t>085.120/3</t>
  </si>
  <si>
    <t>2/ Boyalı Metal Kapı / I / Tek Kanat/ 100x215</t>
  </si>
  <si>
    <t>2/PAINTED METAL DOOR/ I / SINGLE LEAF 100x215</t>
  </si>
  <si>
    <t>085.120/4</t>
  </si>
  <si>
    <t>2D/ Boyalı Metal Kapı / I / Tek Kanat/ 100x215</t>
  </si>
  <si>
    <t>2D/PAINTED METAL DOOR/ I / SINGLE LEAF 100x215</t>
  </si>
  <si>
    <t>085.120/5</t>
  </si>
  <si>
    <t>2E/ Boyalı Metal Kapı / I / Tek Kanat/ 100x215</t>
  </si>
  <si>
    <t>2E/PAINTED METAL DOOR/ I / SINGLE LEAF 100x215</t>
  </si>
  <si>
    <t>085.120/6</t>
  </si>
  <si>
    <t>2J/ Boyalı Metal Kapı / I / Çift Kanat/ 200x215</t>
  </si>
  <si>
    <t>2J/PAINTED METAL DOOR/ I / DOUBLE LEAF 200x215</t>
  </si>
  <si>
    <t>085.120/7</t>
  </si>
  <si>
    <t>AVM IŞIKLIĞ  (DOGU)</t>
  </si>
  <si>
    <t xml:space="preserve">AVM SKYLIGHT (EAST) </t>
  </si>
  <si>
    <t>AVM IŞIKLIĞ  (BATI)</t>
  </si>
  <si>
    <t xml:space="preserve">AVM SKYLIGHT (WEST) </t>
  </si>
  <si>
    <t>FOOD COURT SKYLIGHT</t>
  </si>
  <si>
    <t>İNCE SIVA  YAPILMASI</t>
  </si>
  <si>
    <t>3C/ Boyalı Metal Kapı / E / Tek Kanat/ 100x215</t>
  </si>
  <si>
    <t>3C/PAINTED METAL DOOR/ E / SINGLE LEAF 100x215</t>
  </si>
  <si>
    <t>085.120/8</t>
  </si>
  <si>
    <t>3E/ Boyalı Metal Kapı / E / Çift Kanat/ 180x215</t>
  </si>
  <si>
    <t>3E/PAINTED METAL DOOR/ E / DOUBLE LEAF 180x215</t>
  </si>
  <si>
    <t>085.120/9</t>
  </si>
  <si>
    <t>3J/ Boyalı Metal Kapı / I / Çift Kanat/ 240x215</t>
  </si>
  <si>
    <t>3J/PAINTED METAL DOOR/ I / DOUBLELEAF 240x215</t>
  </si>
  <si>
    <t>085.120/10</t>
  </si>
  <si>
    <t>4B/ Boyalı Metal Kapı / E / Çift Kanat/ 220x250</t>
  </si>
  <si>
    <t>4B/PAINTED METAL DOOR/ E / DOUBLE LEAF 220x250</t>
  </si>
  <si>
    <t>085.120/11</t>
  </si>
  <si>
    <t>4C/ Boyalı Metal Kapı / E / Çift Kanat/ 280x300</t>
  </si>
  <si>
    <t>4C/PAINTED METAL DOOR/ E / DOUBLE LEAF 280x300</t>
  </si>
  <si>
    <t>085.120/12</t>
  </si>
  <si>
    <t>4D/ Boyalı Metal Kapı / E / Çift Kanat/ 280x250</t>
  </si>
  <si>
    <t>4D/PAINTED METAL DOOR/ E / DOUBLE LEAF 280x250</t>
  </si>
  <si>
    <t>085.120/13</t>
  </si>
  <si>
    <t>7/ Boyalı Metal Kapı / E / Tek Kanat/ 100x220</t>
  </si>
  <si>
    <t>7/PAINTED METAL DOOR/ E / SINGLE LEAF 100x220</t>
  </si>
  <si>
    <t>085.120/14</t>
  </si>
  <si>
    <t>9/ Boyalı Metal Kapı / I / Çift Kanat/ 180x220</t>
  </si>
  <si>
    <t>9/PAINTED METAL DOOR/ I / DOUBLE LEAF 180x220</t>
  </si>
  <si>
    <t>085.120/15</t>
  </si>
  <si>
    <t>9A/ Boyalı Metal Kapı / I / Çift Kanat/ 150x220</t>
  </si>
  <si>
    <t>9A/PAINTED METAL DOOR/ I / DOUBLE LEAF 180x220</t>
  </si>
  <si>
    <t>085.120/16</t>
  </si>
  <si>
    <t>9B/ Boyalı Metal Kapı / I / Tek Kanat/ 120x220</t>
  </si>
  <si>
    <t>9B/PAINTED METAL DOOR/ I / SINGLE LEAF 120x220</t>
  </si>
  <si>
    <t>ALUMINYUM KAPI VE DOĞRAMALAR</t>
  </si>
  <si>
    <t>ALUMINUM DOOR AND JOINERY</t>
  </si>
  <si>
    <t>085.240/1</t>
  </si>
  <si>
    <t>C1 / Giydirme Cephe Yangın Kaçış Kapısı / E / Tek Kanat / 100x300</t>
  </si>
  <si>
    <t>C1/ FAÇADE CLADDING FIRE DOOR/ E / SINGLE LEAF/ 100x300</t>
  </si>
  <si>
    <t>085.240/2</t>
  </si>
  <si>
    <t>C2 / Giydirme Cephe Yangın Kaçış Kapısı / E / Çift Kanat / 200x300</t>
  </si>
  <si>
    <t>C2 / FAÇADE CLADDING FIRE DOOR / E / DOUBLE LEAF / 200x300</t>
  </si>
  <si>
    <t>GİYDİRME CEPHE SİSTEMİ</t>
  </si>
  <si>
    <t>FAÇADE CLADDING</t>
  </si>
  <si>
    <t>085.418/1</t>
  </si>
  <si>
    <t>GİYDİRME CEPHE SİSTEMİ-ÇELİK TAŞIYICILI ŞEFFAF CAMLI</t>
  </si>
  <si>
    <t>m²</t>
  </si>
  <si>
    <t>085.418/2</t>
  </si>
  <si>
    <t>GİYDİRME CEPHE SİSTEMİ-ÇELİK TAŞIYICILI SPANDREL CAMLI</t>
  </si>
  <si>
    <t>FAÇADE CLADDING - STEEL BERAING SPANDREL GLASS</t>
  </si>
  <si>
    <t>085.418/3</t>
  </si>
  <si>
    <t>GİYDİRME CEPHE SİSTEMİ-ALUMINYUM CEPHE PROFİLLİ (FOOD-COURT)</t>
  </si>
  <si>
    <t xml:space="preserve">FAÇADE CLADDING L-ALUMNIUM FRONT PROFILE (FOOD-COURT) </t>
  </si>
  <si>
    <t>085.418/4</t>
  </si>
  <si>
    <t>MEKANİK TERAS ÇELİK TAŞIYICILI ALUMİNYUM MENFEZ</t>
  </si>
  <si>
    <t xml:space="preserve">THE ALUMINUM  BEARING  WITH STEEL STRUCTURE ON MECHANIC PLATFORM  </t>
  </si>
  <si>
    <t>085.418/5</t>
  </si>
  <si>
    <t>METAL KAPLAMA CEPHE MENFEZLERİ</t>
  </si>
  <si>
    <t>METAL CLADDING FRONT REGISTERS</t>
  </si>
  <si>
    <t>085.418/6</t>
  </si>
  <si>
    <t>GİYDİRME CEPHE SİSTEMİ-ŞEFFAF CAMLI (B BLOK)</t>
  </si>
  <si>
    <t>FAÇADE CLADDING-TRANSPARENT GLASS (B BLOCK)</t>
  </si>
  <si>
    <t>KOMPOZİT PANEL CEPHE</t>
  </si>
  <si>
    <t>COMPOSITE PANEL WALL</t>
  </si>
  <si>
    <t>085.518/1-1</t>
  </si>
  <si>
    <t>ALUMINYUM KOMPOZİT PANEL CEPHE-ELİPS (DIŞ)</t>
  </si>
  <si>
    <t>ALUMINUM COMPOSITE PANEL -ELLIPSE(EXTERNAL)</t>
  </si>
  <si>
    <t>085.518/1-2</t>
  </si>
  <si>
    <t>W10</t>
  </si>
  <si>
    <t>ALUMINYUM KOMPOZİT PANEL CEPHE-ELİPS (İÇ)</t>
  </si>
  <si>
    <t>ALUMINUM COMPOSITE PANEL -ELLIPSE(INTERNAL)</t>
  </si>
  <si>
    <t>ALUMINYUM KOMPOZİT PANEL CEPHE (DIŞ) (AVM+B BLOK)</t>
  </si>
  <si>
    <t>ALUMINUM COMPOSITE PANEL (EXTERNAL)(AVM+B BLOCK)</t>
  </si>
  <si>
    <t>ALUMINYUM GİRİŞ SAÇAKLARI (12.50 KOTU)</t>
  </si>
  <si>
    <t>ALUMINUM ENTRANCE EAVES(12.50 LEVEL)</t>
  </si>
  <si>
    <t>085.518/3</t>
  </si>
  <si>
    <t>ALUMINYUM GİRİŞ SAÇAKLARI (20.00KOTU)</t>
  </si>
  <si>
    <t>ALUMINUM ENTRANCE EAVES(20.00 LEVEL)</t>
  </si>
  <si>
    <t>085.518/4</t>
  </si>
  <si>
    <t>AVM SERVİS ALANI SAÇAKLARI (20.00 KOTU)</t>
  </si>
  <si>
    <t>AVM SERVICE AREA EAVES(20.00 LEVEL)</t>
  </si>
  <si>
    <t>ALÜMİNYUM SANDVİÇ PANEL VE CAM KOMBİNASYONLU ÇATI IŞIKLARI (6+12+8MM Çft Cam)</t>
  </si>
  <si>
    <t>ALUMINUM SANDWITCH  PANEL AND ROOF-TOP LIGHTHOLES WITH GLASS COMBINATION(6+12+8mm Double Glass)</t>
  </si>
  <si>
    <t>Serigrafik ışıklık camı</t>
  </si>
  <si>
    <t>Serigraphic lighthole glass</t>
  </si>
  <si>
    <t>Alüminyum kompozit çatı paneli</t>
  </si>
  <si>
    <t>Alumınum composite ROOF-top panel</t>
  </si>
  <si>
    <t>Duman tahliye kapağı</t>
  </si>
  <si>
    <t>Smoke Release cover</t>
  </si>
  <si>
    <t>086.321/3</t>
  </si>
  <si>
    <t>Alumnıum composite roof-top panel</t>
  </si>
  <si>
    <t>Smoke Release Cover</t>
  </si>
  <si>
    <t>086.321/4</t>
  </si>
  <si>
    <t>FOOD COURT IŞIKLIK</t>
  </si>
  <si>
    <t>TRAPEZ PANEL İZOLASYONLU CEPHE</t>
  </si>
  <si>
    <t xml:space="preserve">CLEANING SYSTEM/cinema floor light hole internal surface cleaning system (+38,00level between the centrelines of AC-AF/10-29) </t>
  </si>
  <si>
    <t>111.400/4</t>
  </si>
  <si>
    <t>TEMİZLEME SİSTEMİ/ Sinema katı ışıklık iç yüzey temizleme sistemi(+38,00 kotu R-T/10-26 aksları arası)</t>
  </si>
  <si>
    <t>CLEANING SYTEM/ cinema floor light hole internal surface cleaning system(+38,00 level R-T/10-26)</t>
  </si>
  <si>
    <t>channel type optic smoke dedector, Relay plug (electronic addressed)</t>
  </si>
  <si>
    <t>Fire alarm bilinking siren</t>
  </si>
  <si>
    <t>Single channel monitor modul (electronic addressed) (The brand Esser device produces with 4 input. Our price is according with per input prices of 4 inputs devices.)</t>
  </si>
  <si>
    <t>Double channel control and monitor modul (electronic addressed)(The brand Esser device produces with 4 input. Our price is according with 2pcs.input price of 4 inputs devices.)</t>
  </si>
  <si>
    <t>sistem şemalarının hazırlanması, uygulama projeleri için gerekli cihaz yerleşim bilgilerinin yatay planlara işlenmesi, cihaz montajı ve uç bağlantıları için teknik bilgi ve detayların  sağlanması, sistemin enerjilendirilmesi, programlama, test, devreye alma</t>
  </si>
  <si>
    <t>preperation of system schema,manipulation horizontal plans to device localization informations which is essential for the application project,providing of  known-how and details for the assemblage of appliance and end connections,making more energy the system,programming, test, commissining</t>
  </si>
  <si>
    <t>Fire Alarm Cabling</t>
  </si>
  <si>
    <t>laying in PVC duct or  console with or without duct, hook, cablo bearings, making the end connections, making the cable labelling in cable ends and fixed points, making up with all manner, sundries and labor works</t>
  </si>
  <si>
    <t>Zone setup panel (10 zone)</t>
  </si>
  <si>
    <t>Appliance cage (with 13 module capacity)</t>
  </si>
  <si>
    <t>The type of colounm loud-speaker (40/6W power)</t>
  </si>
  <si>
    <r>
      <t xml:space="preserve">Urgent Announcement </t>
    </r>
    <r>
      <rPr>
        <b/>
        <sz val="9"/>
        <rFont val="Arial"/>
        <family val="2"/>
      </rPr>
      <t>connection Box</t>
    </r>
  </si>
  <si>
    <t>Secondary Distribution Table</t>
  </si>
  <si>
    <t>GALVANİZE METAL ARAÇ BARİYERİ  Ø100mm</t>
  </si>
  <si>
    <t>GALVANİSED METAL VEHICLE BARRIER  Ø100mm</t>
  </si>
  <si>
    <t>LND-12</t>
  </si>
  <si>
    <t>GALVANİZE METAL KORKULUK</t>
  </si>
  <si>
    <t>GALVANISED METAL GUARDRAIL</t>
  </si>
  <si>
    <t>LND-13</t>
  </si>
  <si>
    <t>PASLANMAZ ÇELİK  ÇİÇEKLİK HAZNESİ</t>
  </si>
  <si>
    <t>STANLESS STEEL FLOWER CONTAINER</t>
  </si>
  <si>
    <t xml:space="preserve">PASLANMAZ ÇELİK  ÇİÇEKLİK  </t>
  </si>
  <si>
    <t>STAINLESS STEEL FLOWER</t>
  </si>
  <si>
    <t>adet</t>
  </si>
  <si>
    <t>CTP ÇİÇEKLİK HAZNESİ</t>
  </si>
  <si>
    <t>CTP FLOWER CONTAINER</t>
  </si>
  <si>
    <t>ÖZEL İMALATLAR</t>
  </si>
  <si>
    <t>SPECIAL PRODUCTIONS</t>
  </si>
  <si>
    <t>LND-14</t>
  </si>
  <si>
    <t xml:space="preserve">PREKAST BETON ÇİÇEKLİK  </t>
  </si>
  <si>
    <t>PREKAST FLOWER CONTAINER</t>
  </si>
  <si>
    <t>LND-15-16</t>
  </si>
  <si>
    <t>DOĞAL TAŞ KAPLAMA BETON ÇİÇEKLİK + AHŞAP OTURMA ELEMANI</t>
  </si>
  <si>
    <t>NATURAL STONE CLAODED CONCRETE FLOWER CONTAINER + WOODEN SEAT</t>
  </si>
  <si>
    <t>LND-15</t>
  </si>
  <si>
    <t>a-DOĞAL TAŞ KAPLAMA (BAZALT CİLALI)</t>
  </si>
  <si>
    <t>a-NATURAL STONE CLOADING (POLISHED BASALT)</t>
  </si>
  <si>
    <t>LND-16</t>
  </si>
  <si>
    <t>b-OTURMA ELEMANI (AHŞAP TİK KAPLAMA)</t>
  </si>
  <si>
    <t>b-SEATING GROUP (TEAK VENEERED)</t>
  </si>
  <si>
    <t>c-BETON HAZNE (YERİNDE DÖKME)</t>
  </si>
  <si>
    <t>c-CONCRETE CONTAINER (CAST IN PLACE)</t>
  </si>
  <si>
    <t>LND-17</t>
  </si>
  <si>
    <t>PREKAST BETON KALDIRIM BORDÜRÜ</t>
  </si>
  <si>
    <t>PREKAST CONCRETE CURB STONE</t>
  </si>
  <si>
    <t>LND-18</t>
  </si>
  <si>
    <t xml:space="preserve">PREKAST BETON AYIRICI ELEMAN TİP 1 </t>
  </si>
  <si>
    <t>PREKAST CONCRETE SEPERATOR COMPONENT TYPE1</t>
  </si>
  <si>
    <t xml:space="preserve">PREKAST BETON AYIRICI ELEMAN TİP 2 </t>
  </si>
  <si>
    <t>PREKAST CONCRETE SEPERATOR COMPONENT TYPE2</t>
  </si>
  <si>
    <t>PREKAST BETON AYIRICI ELEMAN TİP 3</t>
  </si>
  <si>
    <t>PREKAST CONCRETE SEPERATOR COMPONENT TYPE3</t>
  </si>
  <si>
    <t>LND-19</t>
  </si>
  <si>
    <t xml:space="preserve">GRANİT AYIRICI BLOK (DOĞAL YÜZEYLİ)  </t>
  </si>
  <si>
    <t>GRANIT SEPERATOR BLOCK (NATURAL SURFACE)</t>
  </si>
  <si>
    <t>DRENAJ KATMANLARI</t>
  </si>
  <si>
    <t>DRAINAGE LAYERS</t>
  </si>
  <si>
    <t>LND-20</t>
  </si>
  <si>
    <t>DRENAJ PESTİLİ</t>
  </si>
  <si>
    <t>DRAINAGE BLANKET</t>
  </si>
  <si>
    <t>LND-21</t>
  </si>
  <si>
    <t>KÖK ÖNLEYİCİ MEMBRAN (KÖK BARİYERİ)</t>
  </si>
  <si>
    <t>VEGETATION PREVENTER MEMBRAN (VEGETATION BARRIER)</t>
  </si>
  <si>
    <t>LND-22</t>
  </si>
  <si>
    <t>JEOTEKSTİL AYIRICI KEÇE</t>
  </si>
  <si>
    <t>GEOGRID SEPERATION FELT</t>
  </si>
  <si>
    <t>LND-23</t>
  </si>
  <si>
    <t>JEOWEB YÜZEY TUTUCU</t>
  </si>
  <si>
    <t>GEOGRID SURFACE PROTECTOR</t>
  </si>
  <si>
    <t>LND-24</t>
  </si>
  <si>
    <t>PONZA TAŞI DOLGU</t>
  </si>
  <si>
    <t>PUMICE STONE FILL</t>
  </si>
  <si>
    <t>LND-25</t>
  </si>
  <si>
    <t>SIKIŞTIRILMIŞ DOLGU (kum+çakıl)</t>
  </si>
  <si>
    <t>COMPACTED FILL (sand+gravel)</t>
  </si>
  <si>
    <t>PLANTATION</t>
  </si>
  <si>
    <t>LND-26</t>
  </si>
  <si>
    <t>NEBATİ TOPRAK</t>
  </si>
  <si>
    <t>ORGANIC SOIL</t>
  </si>
  <si>
    <t>LND-27</t>
  </si>
  <si>
    <t>ÇİM</t>
  </si>
  <si>
    <t>GRASS</t>
  </si>
  <si>
    <t>LND-28</t>
  </si>
  <si>
    <t>AĞAÇLAR DİĞER BİTKİLER</t>
  </si>
  <si>
    <t>TREES &amp; OTHERS</t>
  </si>
  <si>
    <t>ls</t>
  </si>
  <si>
    <t>IRRIGATION</t>
  </si>
  <si>
    <t>LND-29</t>
  </si>
  <si>
    <t>SULAMA SİSTEMİ                                      Sulama Bağlantı (Fitting) Ekipmanları  Sulama Boruları Ekipmanları                  Sulama Bitiş (Finish) Ekipmanları</t>
  </si>
  <si>
    <t>IRRIGATION SYSTEM EQUIPMENTS</t>
  </si>
  <si>
    <t>Irrigation Pipes Equipments (Finish)</t>
  </si>
  <si>
    <t xml:space="preserve">Irrigation Link (Fitting) </t>
  </si>
  <si>
    <t>TOPLAM</t>
  </si>
  <si>
    <t>SUM</t>
  </si>
  <si>
    <t>Euro</t>
  </si>
  <si>
    <r>
      <t>PLANTASYON/</t>
    </r>
    <r>
      <rPr>
        <b/>
        <i/>
        <sz val="9"/>
        <rFont val="Arial"/>
        <family val="2"/>
      </rPr>
      <t>PLANTATION</t>
    </r>
  </si>
  <si>
    <r>
      <t>SULAMA/</t>
    </r>
    <r>
      <rPr>
        <b/>
        <i/>
        <sz val="9"/>
        <rFont val="Arial"/>
        <family val="2"/>
      </rPr>
      <t>IRRIGATION</t>
    </r>
  </si>
  <si>
    <t xml:space="preserve">R1/ INDUSTRIAL HELICAL DOOR/ I / 800x375 (entrance of hypermarket) </t>
  </si>
  <si>
    <t>081.200/2</t>
  </si>
  <si>
    <t>R2/ Endüstriyel Sarmal Kapı/ E / 695x300 (otopark girişi)</t>
  </si>
  <si>
    <t>R2/ INDUSTRIAL HELICAL DOOR/ E / 695x300 (entrance of carpark)</t>
  </si>
  <si>
    <t>081.200/3</t>
  </si>
  <si>
    <t>R3/ Endüstriyel Sarmal Kapı/ E / 720x300 (otopark girişi)</t>
  </si>
  <si>
    <t>R3/ INDUSTRIAL HELICAL DOOR/ E / 720x300 (entrance of carpark)</t>
  </si>
  <si>
    <t>081.200/4</t>
  </si>
  <si>
    <t>R4/ Endüstriyel Sarmal Kapı/ E / 750x300 (otopark girişi)</t>
  </si>
  <si>
    <t>R4/ INDUSTRIAL HELICAL DOOR/ E / 750x300 (entrance of carpark)</t>
  </si>
  <si>
    <t>081.200/5</t>
  </si>
  <si>
    <t>R5/ Endüstriyel Sarmal Kapı/ E / 740x300 (otopark girişi)</t>
  </si>
  <si>
    <t>R5/ INDUSTRIAL HELICAL DOOR/ E / 740x300 (entrance of carpark)</t>
  </si>
  <si>
    <t>081.200/6</t>
  </si>
  <si>
    <t>R6/ Endüstriyel Sarmal Kapı/ E / 705x300 (otopark girişi)</t>
  </si>
  <si>
    <t>R6/ INDUSTRIAL HELICAL DOOR/ E / 705x300 (entrance of carpark)</t>
  </si>
  <si>
    <t>081.200/7</t>
  </si>
  <si>
    <t>R7/ Endüstriyel Sarmal Kapı/ E / 720x250 (otopark girişi)</t>
  </si>
  <si>
    <t>R7/ INDUSTRIAL HELICAL DOOR/ E / 720x250 (entrance of carpark)</t>
  </si>
  <si>
    <t>081.200/8</t>
  </si>
  <si>
    <t>R8/ Endüstriyel Sarmal Kapı/ E / 735x250 (otopark girişi)</t>
  </si>
  <si>
    <t>R8/ INDUSTRIAL HELICAL DOOR/ E / 735x250 (entrance of carpark)</t>
  </si>
  <si>
    <t>LAMİNAT KAPLAMALI AHŞAP KAPI</t>
  </si>
  <si>
    <t>LAMINATE WOODEN DOOR</t>
  </si>
  <si>
    <t>081.230/1</t>
  </si>
  <si>
    <t>internal infrastructure and connections to the external lines</t>
  </si>
  <si>
    <t>6/ Laminat / I / Tek kanat / 100x215</t>
  </si>
  <si>
    <t>6/LAMINATE/ I / SINGLE LEAF/100x215</t>
  </si>
  <si>
    <t>081.230/2</t>
  </si>
  <si>
    <t>6A/ Laminat / I / Tek kanat / 120x215</t>
  </si>
  <si>
    <t>6A/LAMINATE/ I / SINGLE LEAF/120x215</t>
  </si>
  <si>
    <t>1700 kVA (working power in full load)- A Block general area</t>
  </si>
  <si>
    <t>ÇUKUROVA</t>
  </si>
  <si>
    <t>1000 kVA (Tam yükte sürekli çalışma gücü) -A Blok kiralık alan</t>
  </si>
  <si>
    <t>800 kVA (Tam yükte sürekli çalışma gücü)- A Blok kiralık alan</t>
  </si>
  <si>
    <t>ÖF-319</t>
  </si>
  <si>
    <t>UPS CİHAZI</t>
  </si>
  <si>
    <t>UPS Device</t>
  </si>
  <si>
    <t>Giriş:380V - Çıkış:380V, -+%1 esaslarında, statik redresör,statik invertör,statik by-pass ünitelerinden  oluşan, aşırı gerilime karşı elektronik koruma önlemleri alınmış kesintisiz güç kaynağının temini, akü grubu ve akü rafları dahil yerine montajı, montaj için gerekli tüm aksesuarları, bağlanıları ve testleri yapılmış sistemin çalışır halde teslimi.</t>
  </si>
  <si>
    <t>in Entry:380V-Exit:380V, -+%, static rectifier, static inventor,assurance the UPS which formed by static by-pass units and protective umbrellas against excess voltage,battery group and assemblage the battery shelf on iste, all equipments for assemblage hand ove system which made all tests and connections.</t>
  </si>
  <si>
    <t>ÖF-319-1</t>
  </si>
  <si>
    <t>20kVA G:380V-Ç:380V,-+%1(20dk akü grubu)</t>
  </si>
  <si>
    <t>20kVA G:380V-Ç:380V,-+%1(20mn.battery groups)</t>
  </si>
  <si>
    <t>MASTERGUARD</t>
  </si>
  <si>
    <t>ÖF-320</t>
  </si>
  <si>
    <t>BUS-BAR  TESİSATI</t>
  </si>
  <si>
    <t>3 faz ve tam nötr'lü  AL. bus-bar kanalı tüm ünite ve elemanların temini, iş yerine nakli,projede gösterilen yerlere montajının yapılması, montaj için, standart askı, döşeme tespit kaidesi, özel kelepçe, taşıyıcı parçaları, duvar kaideleri ve her türlü ufak malzeme dahil,busbar kanalın yerine montajı,çalışır halde teslimi.</t>
  </si>
  <si>
    <t>ÖF-320-1</t>
  </si>
  <si>
    <t>Feeder Alüminyum BUS-BAR (Al)</t>
  </si>
  <si>
    <t>320-1.1</t>
  </si>
  <si>
    <t>1000 A alüminyum- feeder (IP42)</t>
  </si>
  <si>
    <t>1000 A alumnıum- feeder (IP42)</t>
  </si>
  <si>
    <t>EAE</t>
  </si>
  <si>
    <t>320-1.2</t>
  </si>
  <si>
    <t>1600 A alüminyum- feeder (IP42)</t>
  </si>
  <si>
    <t>1600 A alumnıum- feeder (IP42)</t>
  </si>
  <si>
    <t>320-1.3</t>
  </si>
  <si>
    <t>2500 A alüminyum- feeder (IP42)</t>
  </si>
  <si>
    <t>2500 A alumnıum- feeder (IP42)</t>
  </si>
  <si>
    <t>320-1.4</t>
  </si>
  <si>
    <t>3000 A alüminyum- feeder (IP42)</t>
  </si>
  <si>
    <t>3000 A alumnıum- feeder (IP42)</t>
  </si>
  <si>
    <t>320-1.5</t>
  </si>
  <si>
    <t>4000 A alüminyum- feeder (IP42)</t>
  </si>
  <si>
    <t>4000 A alumnıum- feeder (IP42)</t>
  </si>
  <si>
    <t>ÖF-320-2</t>
  </si>
  <si>
    <t xml:space="preserve">Pano üstü modülü </t>
  </si>
  <si>
    <t>Panel-top module</t>
  </si>
  <si>
    <t>ÖF-320-3</t>
  </si>
  <si>
    <t xml:space="preserve">Dikey dönüş modülü </t>
  </si>
  <si>
    <r>
      <t>Vertical turn</t>
    </r>
    <r>
      <rPr>
        <b/>
        <sz val="10"/>
        <color indexed="10"/>
        <rFont val="Arial"/>
        <family val="2"/>
      </rPr>
      <t xml:space="preserve"> </t>
    </r>
    <r>
      <rPr>
        <b/>
        <sz val="10"/>
        <rFont val="Arial"/>
        <family val="2"/>
      </rPr>
      <t>module</t>
    </r>
  </si>
  <si>
    <t>ÖF-320-4</t>
  </si>
  <si>
    <t xml:space="preserve">Yatay dönüş modülü </t>
  </si>
  <si>
    <t>Horizontal turn module</t>
  </si>
  <si>
    <t>ÖF-320-5</t>
  </si>
  <si>
    <t xml:space="preserve">Trafo modülü </t>
  </si>
  <si>
    <t>Transformer module</t>
  </si>
  <si>
    <t>Plugin Alüminyum BUS-BAR (Al)</t>
  </si>
  <si>
    <t>Plugın Alumnıum BUS-BAR (AI)</t>
  </si>
  <si>
    <t>63 A plugin -AL (IP42)</t>
  </si>
  <si>
    <t>63 A plugin - AL (IP42)</t>
  </si>
  <si>
    <t>100 A plugin -AL (IP42)</t>
  </si>
  <si>
    <t>100 A plugin - AL (IP42)</t>
  </si>
  <si>
    <t>ÖF-321</t>
  </si>
  <si>
    <t>YILDIRIMDAN KORUNMA VE TOPRAKLAMA  TESİSATI</t>
  </si>
  <si>
    <t>ÖF-321.01</t>
  </si>
  <si>
    <t>Temel topraklayıcı sistemi</t>
  </si>
  <si>
    <t>ÖF-321.01.1</t>
  </si>
  <si>
    <t>Temel topraklayıcı: 30x3,5  Galvaniz Şerit</t>
  </si>
  <si>
    <t>RADSAN</t>
  </si>
  <si>
    <t>ÖF-321.02</t>
  </si>
  <si>
    <t>Yakalama ucu sistemi</t>
  </si>
  <si>
    <t>ÖF-321.02.1</t>
  </si>
  <si>
    <t>Ø= 8 mm çelik -galvaniz mono tel</t>
  </si>
  <si>
    <t>Ø= 8 mm steel -galvanize mono tel</t>
  </si>
  <si>
    <t>ÖF-321.02.2</t>
  </si>
  <si>
    <t>Ø= 10 mm çelik -galvaniz mono tel</t>
  </si>
  <si>
    <t>Ø= 10 mm mono -galvanize mono tel</t>
  </si>
  <si>
    <t>ÖF-321.02.3</t>
  </si>
  <si>
    <t>Madeni yakalama ucu Ø= 20 mm L:100cm</t>
  </si>
  <si>
    <t>ÖF-321.02.4</t>
  </si>
  <si>
    <t>Madeni yakalama ucu Ø= 20 mm L:200cm</t>
  </si>
  <si>
    <t>ÖF-321.02.5</t>
  </si>
  <si>
    <t>Beton yakalama ucu altlığı</t>
  </si>
  <si>
    <t>ÖF-321.03</t>
  </si>
  <si>
    <t>Tespit takozu</t>
  </si>
  <si>
    <t>ÖF-321.03.1</t>
  </si>
  <si>
    <t>Çatı tesbit takozu (çatı yatay iletken tutucu)</t>
  </si>
  <si>
    <t>ÖF-321.04</t>
  </si>
  <si>
    <t>İzole çatı geçiş ünitesi</t>
  </si>
  <si>
    <t>Isolate roof transition unit</t>
  </si>
  <si>
    <t>ÖF-321.05</t>
  </si>
  <si>
    <t>Çıkış plakası</t>
  </si>
  <si>
    <t>Exit plate</t>
  </si>
  <si>
    <t>ÖF-321.05.1</t>
  </si>
  <si>
    <t xml:space="preserve">200X200X5 mm </t>
  </si>
  <si>
    <t>ÖF-321.05.2</t>
  </si>
  <si>
    <t>Prefabrik levha</t>
  </si>
  <si>
    <t>Prefabricate plate</t>
  </si>
  <si>
    <t>ÖF-321.06</t>
  </si>
  <si>
    <t>Bağlantı barası</t>
  </si>
  <si>
    <t>Connection Bar</t>
  </si>
  <si>
    <t>ÖF-321.06.1</t>
  </si>
  <si>
    <t xml:space="preserve">75X10 mm Cu </t>
  </si>
  <si>
    <t>ÖF-321.06.2</t>
  </si>
  <si>
    <t xml:space="preserve">50X5 mm Cu </t>
  </si>
  <si>
    <t>ÖF-321.06.3</t>
  </si>
  <si>
    <t xml:space="preserve">25X5 mm Cu </t>
  </si>
  <si>
    <t>ÖF-321.06.4</t>
  </si>
  <si>
    <t>Test klemensi</t>
  </si>
  <si>
    <t>Test connector</t>
  </si>
  <si>
    <t>ÖF-321.06.5</t>
  </si>
  <si>
    <t>Dilatasyon genleşme elemanı</t>
  </si>
  <si>
    <t>ÖF-321.06.6</t>
  </si>
  <si>
    <t>İletken koruyucu galvaniz boru (  Ø= 20 mm L:200cm)</t>
  </si>
  <si>
    <t>Connuctor protective galvanize pipe (  Ø= 20 mm L:200cm)</t>
  </si>
  <si>
    <t>ÖF-321.07</t>
  </si>
  <si>
    <t>Toprak elektrodu</t>
  </si>
  <si>
    <t>Ground electrode</t>
  </si>
  <si>
    <t>ÖF-321.07.1</t>
  </si>
  <si>
    <t>20mm, L:300cm som bakır topraklama çubuğu</t>
  </si>
  <si>
    <t>20mm, L:300cm pure copper grounding bar</t>
  </si>
  <si>
    <t>ÖF-321.07.2</t>
  </si>
  <si>
    <t>20mm, L:150cm som bakır topraklama çubuğu</t>
  </si>
  <si>
    <t>20mm, L:150cm pure copper grounding bar</t>
  </si>
  <si>
    <t>ÖF-321.08</t>
  </si>
  <si>
    <t xml:space="preserve">Elektrod rögarı </t>
  </si>
  <si>
    <t>Electrode manhole</t>
  </si>
  <si>
    <t>ÖF-</t>
  </si>
  <si>
    <t>surge arrester</t>
  </si>
  <si>
    <t>Aşırı Gerilim Tutucu (Imax:100kA)</t>
  </si>
  <si>
    <t>SCHNEIDER</t>
  </si>
  <si>
    <t>Aşırı Gerilim Tutucu(Imax:65kA)</t>
  </si>
  <si>
    <r>
      <t>Çap:</t>
    </r>
    <r>
      <rPr>
        <sz val="8"/>
        <rFont val="Arial"/>
        <family val="2"/>
      </rPr>
      <t xml:space="preserve"> 1200 mm,</t>
    </r>
    <r>
      <rPr>
        <b/>
        <sz val="8"/>
        <rFont val="Arial"/>
        <family val="2"/>
      </rPr>
      <t xml:space="preserve">Debi: </t>
    </r>
    <r>
      <rPr>
        <sz val="8"/>
        <rFont val="Arial"/>
        <family val="2"/>
      </rPr>
      <t>34 m3/h</t>
    </r>
    <r>
      <rPr>
        <b/>
        <sz val="8"/>
        <rFont val="Arial"/>
        <family val="2"/>
      </rPr>
      <t xml:space="preserve">, Filtre Hızı : </t>
    </r>
    <r>
      <rPr>
        <sz val="8"/>
        <rFont val="Arial"/>
        <family val="2"/>
      </rPr>
      <t>30 m3/h/m2</t>
    </r>
  </si>
  <si>
    <r>
      <t>Diameter:</t>
    </r>
    <r>
      <rPr>
        <sz val="8"/>
        <rFont val="Arial"/>
        <family val="2"/>
      </rPr>
      <t xml:space="preserve"> 1200 mm,Flow</t>
    </r>
    <r>
      <rPr>
        <b/>
        <sz val="8"/>
        <rFont val="Arial"/>
        <family val="2"/>
      </rPr>
      <t xml:space="preserve">: </t>
    </r>
    <r>
      <rPr>
        <sz val="8"/>
        <rFont val="Arial"/>
        <family val="2"/>
      </rPr>
      <t>34 m3/h</t>
    </r>
    <r>
      <rPr>
        <b/>
        <sz val="8"/>
        <rFont val="Arial"/>
        <family val="2"/>
      </rPr>
      <t xml:space="preserve">, Filter Speed : </t>
    </r>
    <r>
      <rPr>
        <sz val="8"/>
        <rFont val="Arial"/>
        <family val="2"/>
      </rPr>
      <t>30 m3/h/m2</t>
    </r>
  </si>
  <si>
    <r>
      <t>Chlor 50kg. Moss killer</t>
    </r>
    <r>
      <rPr>
        <sz val="8"/>
        <color indexed="10"/>
        <rFont val="Arial"/>
        <family val="2"/>
      </rPr>
      <t xml:space="preserve"> </t>
    </r>
    <r>
      <rPr>
        <sz val="8"/>
        <rFont val="Arial"/>
        <family val="2"/>
      </rPr>
      <t xml:space="preserve">30 lt.,pH (-) 30kg., </t>
    </r>
  </si>
  <si>
    <t>SUNİ TAŞ (MERMER VE GRANİTANGREGALI) ve DOĞAL TAŞ DÖŞEME KAPLAMASI</t>
  </si>
  <si>
    <t>ARTIFICIAL STONE (MARBLE AND GRANIT ANGREGAL) AND NATURAL STONE FLOOR COVERING</t>
  </si>
  <si>
    <t>094.200/1</t>
  </si>
  <si>
    <t>F11</t>
  </si>
  <si>
    <t>SUNİ TAŞ (MERMER VE GRANİT ANGREGALI) DÖŞEME KAPLAMASI</t>
  </si>
  <si>
    <t>ARTIFICIAL STONE (MARBLE AND GRANIT ANGREGAL) FLOOR COVERING</t>
  </si>
  <si>
    <t>094.200/2</t>
  </si>
  <si>
    <t>F11-A</t>
  </si>
  <si>
    <t xml:space="preserve">L KESİT PREKAST BASAMAK ELEMANI (kaydırmazlık bantlı) </t>
  </si>
  <si>
    <t xml:space="preserve">L CUT PRECAST STEP ELEMENT (non slip band) </t>
  </si>
  <si>
    <t>094.200/3</t>
  </si>
  <si>
    <t>B2</t>
  </si>
  <si>
    <t>SUNİ TAŞ SÜPÜRGELİK</t>
  </si>
  <si>
    <t>ARTIFICAL STONE BASEBOARD</t>
  </si>
  <si>
    <t>094.200/4</t>
  </si>
  <si>
    <t>B2-A</t>
  </si>
  <si>
    <t>SUNİ TAŞ ÖZEL BASAMAK SÜPÜRGELİĞİ</t>
  </si>
  <si>
    <t>YAĞMUR DERESİ -ATRIUM IŞIKLIĞINDA
 ( EN 60cm)</t>
  </si>
  <si>
    <t>PROTECTING CONCRETE WITH STEEL MESH</t>
  </si>
  <si>
    <t>Back filling</t>
  </si>
  <si>
    <t>RF Concrete</t>
  </si>
  <si>
    <t>YAROSLAVL SHOPPING CENTER COST SUMMARY</t>
  </si>
  <si>
    <t>Asphalt works</t>
  </si>
  <si>
    <t>Floor screeding &amp; Surface hardener</t>
  </si>
  <si>
    <t>Brick wall works</t>
  </si>
  <si>
    <t>Metal works</t>
  </si>
  <si>
    <t>Insulation &amp; dilatation works</t>
  </si>
  <si>
    <t>Door &amp; window and facade works</t>
  </si>
  <si>
    <t>Skyligth works</t>
  </si>
  <si>
    <t>Plastering, painting and floor,ceiling &amp; wall covering works</t>
  </si>
  <si>
    <t>Compact laminat &amp; other finishing works</t>
  </si>
  <si>
    <t>Special equipments</t>
  </si>
  <si>
    <t>Low current system</t>
  </si>
  <si>
    <t>Mid current system</t>
  </si>
  <si>
    <t>3.1 Electrical Implementation Works</t>
  </si>
  <si>
    <t/>
  </si>
  <si>
    <t>3.2  Lifts &amp; Escalators &amp; Moving Bands</t>
  </si>
  <si>
    <t>Transformers &amp; Generators and Equipments</t>
  </si>
  <si>
    <t>mobile furniture</t>
  </si>
  <si>
    <t>security point</t>
  </si>
  <si>
    <t>ARTIFICIAL STONE SPECIAL STEPS BASEBOARD</t>
  </si>
  <si>
    <t>tk.</t>
  </si>
  <si>
    <t>094.200/5</t>
  </si>
  <si>
    <t>TRETUVAR</t>
  </si>
  <si>
    <t>SIDEWALK</t>
  </si>
  <si>
    <t>EPOKSİ DÖŞEME</t>
  </si>
  <si>
    <t>EPOXY SELF LEVELING</t>
  </si>
  <si>
    <t>094.300/1</t>
  </si>
  <si>
    <t>F9</t>
  </si>
  <si>
    <t>EPOKSİ SELF LEVELİNG 3mm</t>
  </si>
  <si>
    <t>EPOXY SELF LEVELİNG 3mm</t>
  </si>
  <si>
    <t>094.300/2</t>
  </si>
  <si>
    <t>B5</t>
  </si>
  <si>
    <t>EPOKSİ SÜPÜRGELİK</t>
  </si>
  <si>
    <t>EPOXY BASEBOARD</t>
  </si>
  <si>
    <t>METAL TAVANLAR</t>
  </si>
  <si>
    <t>METAL CEILING</t>
  </si>
  <si>
    <t>095.456/1</t>
  </si>
  <si>
    <t>C17</t>
  </si>
  <si>
    <t>LİNEER ASMA TAVAN/ALUMINYUM</t>
  </si>
  <si>
    <t>LINEER SUSPENDED CEILING/ALUMINUM</t>
  </si>
  <si>
    <t>DEĞİŞKEN EBATLI DOĞRUSAL METAL ASMA TAVAN</t>
  </si>
  <si>
    <t>CHANCING SIZE LINEAR METAL SUSPENDED CEILING</t>
  </si>
  <si>
    <t>095.457/1</t>
  </si>
  <si>
    <t>C13</t>
  </si>
  <si>
    <t>TAŞYÜNÜ ASMA TAVAN</t>
  </si>
  <si>
    <t>ROCK WOOL SUSPENDED CEILING</t>
  </si>
  <si>
    <t>095.476/1</t>
  </si>
  <si>
    <t>C9</t>
  </si>
  <si>
    <t>YÜKSELTİLMİŞ DÖŞEME</t>
  </si>
  <si>
    <t xml:space="preserve">SUSPENDED FLOOR SYSTEM </t>
  </si>
  <si>
    <t>096.910/1</t>
  </si>
  <si>
    <t>F14</t>
  </si>
  <si>
    <t>YÜKSELTİLMİŞ PLATFORM DÖŞEME</t>
  </si>
  <si>
    <t>SUSPENDED PLATFORM FLOOR</t>
  </si>
  <si>
    <t>VİNİL ESASLI DUVAR KAĞIDI</t>
  </si>
  <si>
    <t>VINYL WALL PAPER</t>
  </si>
  <si>
    <t>097.228/1</t>
  </si>
  <si>
    <t>W14</t>
  </si>
  <si>
    <t>DUVAR KAĞIDI YAPILMASI</t>
  </si>
  <si>
    <t xml:space="preserve"> WALL PAPER</t>
  </si>
  <si>
    <t>BOYA İŞLERİ</t>
  </si>
  <si>
    <t>PAINT WORK</t>
  </si>
  <si>
    <t>099.100/1</t>
  </si>
  <si>
    <t>W3</t>
  </si>
  <si>
    <t>İÇ MEKAN BOYASI</t>
  </si>
  <si>
    <t xml:space="preserve">INTERNAL PAINTING </t>
  </si>
  <si>
    <t>099.100/2</t>
  </si>
  <si>
    <t>C2</t>
  </si>
  <si>
    <t>TAVAN BOYAMASI</t>
  </si>
  <si>
    <t xml:space="preserve">CEILING PAINTING </t>
  </si>
  <si>
    <t>099.100/3</t>
  </si>
  <si>
    <t>OTOPARK TAVAN BOYASI</t>
  </si>
  <si>
    <t xml:space="preserve"> CARPARK CEILING PAINTING</t>
  </si>
  <si>
    <t>PVC ve HALI DÖŞEME KAPLAMASI</t>
  </si>
  <si>
    <t>PVC AND CARPETING</t>
  </si>
  <si>
    <t>099.300/1</t>
  </si>
  <si>
    <t>F12</t>
  </si>
  <si>
    <t>HIPERMARKET SATIŞ PVC KAPLAMASI</t>
  </si>
  <si>
    <t>HYPERMARKET SALE AREA PVC COVERING</t>
  </si>
  <si>
    <t>099.300/2</t>
  </si>
  <si>
    <t>F21</t>
  </si>
  <si>
    <t>PVC ANTISTATİK KAPLAMASI</t>
  </si>
  <si>
    <t>PVC ANTISTATIC LAYER</t>
  </si>
  <si>
    <t>GİRİŞ PASPASLARI</t>
  </si>
  <si>
    <t>DOOR MAT</t>
  </si>
  <si>
    <t>099.400/1</t>
  </si>
  <si>
    <t>GİRİŞ PASPASI YAPILMASI</t>
  </si>
  <si>
    <t xml:space="preserve"> ENTRANCE DOOR MAT</t>
  </si>
  <si>
    <t>KOMPAKT LAMİNAT TUVALET BÖLMELERİ</t>
  </si>
  <si>
    <t>COMPACT LAMINAT PARTITION</t>
  </si>
  <si>
    <t>102.212/1</t>
  </si>
  <si>
    <t>KOMPAKT LAMİNAT TUVALET BÖLMELERİ/5 KAPI &amp; 4 ARA BÖLME</t>
  </si>
  <si>
    <t>COMPACT LAMINADE  PARTITION/5 DOOR&amp;4 INTERNAL PARTITION</t>
  </si>
  <si>
    <t>102.212/2</t>
  </si>
  <si>
    <t>KOMPAKT LAMİNAT TUVALET BÖLMELERİ/6 KAPI &amp; 5 ARA BÖLME</t>
  </si>
  <si>
    <t>COMPACT LAMINAT  PARTITION/6 DOOR&amp;5 INTERNAL PARTITION</t>
  </si>
  <si>
    <t>102.212/3</t>
  </si>
  <si>
    <t>KOMPAKT LAMİNAT TUVALET BÖLMELERİ/ 7 KAPI &amp; 6 ARA BÖLME</t>
  </si>
  <si>
    <t>COMPACT LAMINAT  PARTITION/7 DOOR&amp;6 INTERNAL PARTITION</t>
  </si>
  <si>
    <t>102.213/4</t>
  </si>
  <si>
    <t>KOMPAKT LAMİNAT TUVALET BÖLMELERİ/ 8 KAPI &amp; 7 ARA BÖLME</t>
  </si>
  <si>
    <t>COMPACT LAMINAT  PARTITION/8 DOOR&amp;7 INTERNAL PARTITION</t>
  </si>
  <si>
    <t>102.213/5</t>
  </si>
  <si>
    <t>KOMPAKT LAMİNAT TUVALET BÖLMELERİ/9 KAPI &amp; 8 ARA BÖLME</t>
  </si>
  <si>
    <t>COMPACT LAMINAT PARTITION/9 DOOR&amp;8 INTERNAL PARTITION</t>
  </si>
  <si>
    <t>AKRİLİK POLİMER TEZGAH İMALATLARI</t>
  </si>
  <si>
    <t>PRODUCTION OF ARCYLIC POLIMER COUNTER</t>
  </si>
  <si>
    <t>108.300/1</t>
  </si>
  <si>
    <t>AKRİLİK POLİMER TEZGAH 70cm/810cm&amp;10lavabo</t>
  </si>
  <si>
    <t>ARCYLIC POLIMER COUNTER 70cm/810cm&amp;10basin</t>
  </si>
  <si>
    <t>108.300/2</t>
  </si>
  <si>
    <t>AKRİLİK POLİMER TEZGAH 70cm/680cm&amp;8lavabo</t>
  </si>
  <si>
    <t>ARCYLIC POLIMER COUNTER 70cm/680cm&amp;8basin</t>
  </si>
  <si>
    <t>108.300/3</t>
  </si>
  <si>
    <t>AKRİLİK POLİMER TEZGAH 70cm/637cm&amp;8lavabo</t>
  </si>
  <si>
    <t>ELEVATION WITH TRAPAZOID PANEL INSULATION</t>
  </si>
  <si>
    <t>089.100/1</t>
  </si>
  <si>
    <t>TRAPEZ PANEL CEPHE KAPLAMASI (AVM+B BLOK)</t>
  </si>
  <si>
    <t>TRAPAZOID PENEL cladding (AVM+B BLOCK)</t>
  </si>
  <si>
    <t>METAL YÜRÜME YOLU VE GÜNEŞ KIRICILAR</t>
  </si>
  <si>
    <t>METAL WALKING PATH AND BRISES</t>
  </si>
  <si>
    <t>089.200/1</t>
  </si>
  <si>
    <t>GÜNEŞ KIRICI ÇELİK KONTRÜKSİYONU (AVM CEPHE)</t>
  </si>
  <si>
    <t>STEEL CONSTRUCTION FOR SUN BREAKER(AVM ELEVATION)</t>
  </si>
  <si>
    <t>089.200/2</t>
  </si>
  <si>
    <t>ALÜMİNYUM GÜNEŞ KIRICI PROFİLLERİ (AVM CEPHE)</t>
  </si>
  <si>
    <t>THE PROFILES OF ALUMNIUM SUN BREAKER (AVM ELEVATION)</t>
  </si>
  <si>
    <t>089.200/3</t>
  </si>
  <si>
    <t>KEDİ YOLU-AVM CEPHE en:60cm</t>
  </si>
  <si>
    <t xml:space="preserve">CATWALK-AVM ELEVATION w:60cm </t>
  </si>
  <si>
    <t>SIVA İŞLERİ</t>
  </si>
  <si>
    <t>PLASTERING WORKS</t>
  </si>
  <si>
    <t>092.300/1</t>
  </si>
  <si>
    <t>FINISHING PLASTER</t>
  </si>
  <si>
    <t>092.300/2</t>
  </si>
  <si>
    <t>ALÇI SIVA YAPILMASI</t>
  </si>
  <si>
    <t>GYPSUM PLASTER</t>
  </si>
  <si>
    <t>ALÇI PANEL DUVAR VE TAVAN ASEMBLAJLARI</t>
  </si>
  <si>
    <t>ASSEMBLAGE OF GYPSUM PANEL WALL AND CEILING</t>
  </si>
  <si>
    <t>092.810/1</t>
  </si>
  <si>
    <t>C6</t>
  </si>
  <si>
    <t>ALÇI PANEL ASMA TAVAN</t>
  </si>
  <si>
    <t>SUSPENDED CEILING WITH GYPSUM PANELS</t>
  </si>
  <si>
    <t>092.810/3</t>
  </si>
  <si>
    <t>TEK TARAFLI TEK KAT ALÇI PANEL DUVAR (NEM DAYANIMLI)</t>
  </si>
  <si>
    <t>UNILATERAL ONE COAT GYPSUM PANEL WALL (DAMP PROOF)</t>
  </si>
  <si>
    <t>092.810/4</t>
  </si>
  <si>
    <t>TEK TARAFLI TEK KAT IZOLASYONLU ALÇI PANEL DUVAR (NEM DAYANIMLI)</t>
  </si>
  <si>
    <t>UNILATERAL ONE COAT ISOLATING GYPSUM PANEL WALL (DAMP PROOF)</t>
  </si>
  <si>
    <t>092.810/5</t>
  </si>
  <si>
    <t>ÇİFT TARAFLI TEK KAT İZOLASYONLU ALÇI PANEL DUVAR (NEM DAYANIMLI</t>
  </si>
  <si>
    <t>BILATERAL ONE COAT GYPSUM PANEL WALL (DAMP PROOF)</t>
  </si>
  <si>
    <t>092.810/6</t>
  </si>
  <si>
    <t xml:space="preserve">ÇİFT TARAFLI ÇİFT KAT İZOLASYONLU ALÇI PANEL DUVAR (YANGIN DAYANIMLI) </t>
  </si>
  <si>
    <t>BILATERAL DOUBLE COAT ISOLATING GYPSUM PANEL WALL (FIRE RESISTANCE)</t>
  </si>
  <si>
    <t>092.810/7</t>
  </si>
  <si>
    <t>ALÇI PANEL ASMA TAVAN ALNI YAPILMASI</t>
  </si>
  <si>
    <t>111.400/5</t>
  </si>
  <si>
    <t>TEMİZLEME SİSTEMİ/Trapezoidal metal cephe dış yüzey temizleme sistemi</t>
  </si>
  <si>
    <t>CLEANING SYTEM/ Tapezoidal metal elevation external surface cleaning system</t>
  </si>
  <si>
    <t>111.400/6</t>
  </si>
  <si>
    <t>İZOPANEL ASMA TAVAN en:8cm</t>
  </si>
  <si>
    <t xml:space="preserve">ISOPANEL SUSPENDED CEILING w.8cm </t>
  </si>
  <si>
    <t>İZOPANEL DUVAR PANELİ en:12cm</t>
  </si>
  <si>
    <t>ISOPANEL WALL PANEL w.12cm</t>
  </si>
  <si>
    <t>İZOPANEL DUVAR PANELİ en:8cm</t>
  </si>
  <si>
    <t>ISOPANEL WALL PANEL w.8cm</t>
  </si>
  <si>
    <t>İZOPANEL DÖŞEME KAPLAMASI</t>
  </si>
  <si>
    <t>ISOPANEL FLOOR COVERING</t>
  </si>
  <si>
    <t xml:space="preserve">TEMİZLEME SİSTEMİ/Elipsoidal alüminyum kompozit cephe dıştan temizleme sistemi (Monoraylı yatay-düşey hareketli sistem) </t>
  </si>
  <si>
    <t>CLEANING SYTEM/ Elipsoidal alumnıum composite elevation external cleaning sytem(monorail horizantal-vertical mobile system)</t>
  </si>
  <si>
    <t>FİYAT</t>
  </si>
  <si>
    <t>A BLOK ALIŞ VERİŞ MERKEZİ</t>
  </si>
  <si>
    <t>A BLOCK SHOPPING CENTRE</t>
  </si>
  <si>
    <t>ÖF-500</t>
  </si>
  <si>
    <t>BİNA İÇİ ZAYIF AKIM TESİSATI</t>
  </si>
  <si>
    <t>ÖF-501</t>
  </si>
  <si>
    <t>TELEFON TESİSATI</t>
  </si>
  <si>
    <t>TELEPHONE INSTALLATION</t>
  </si>
  <si>
    <t>815-101</t>
  </si>
  <si>
    <t>Telefon tesisatı sortisi (priz hariç)</t>
  </si>
  <si>
    <t>Telephone Installation sortie (except power socket)</t>
  </si>
  <si>
    <t>ERSE/İPEK</t>
  </si>
  <si>
    <t>2x2x0,5+0,5  HBH  kablo  ile  dağıtım kutusundan kablo tavası içinden serbest şekilde her bir prize mustakil olarak ve duvar inişleri PVC boru içerisinden olacak şekilde telefon makinası ve prizi hariç,  kablo ve  bağlantı elemanları  dahil yapılması.</t>
  </si>
  <si>
    <t>2x2x0,5+0,5 HBH cable tray from distribution box with cable</t>
  </si>
  <si>
    <t>ÖF-501.1</t>
  </si>
  <si>
    <t>Telefon dağıtım kutuları ve regletleri</t>
  </si>
  <si>
    <t>Telephone distribution boxes and reglets</t>
  </si>
  <si>
    <t>501.1.1</t>
  </si>
  <si>
    <t xml:space="preserve">10 çifte kadar  </t>
  </si>
  <si>
    <t>up to 10 couple</t>
  </si>
  <si>
    <t>KEPKEP</t>
  </si>
  <si>
    <t>501.1.2</t>
  </si>
  <si>
    <t xml:space="preserve">20 çifte kadar  </t>
  </si>
  <si>
    <t>up to 20 couple</t>
  </si>
  <si>
    <t>501.1.3</t>
  </si>
  <si>
    <t>30 çifte kadar</t>
  </si>
  <si>
    <t>up to 30 couple</t>
  </si>
  <si>
    <t>501.1.4</t>
  </si>
  <si>
    <t xml:space="preserve">50 çifte kadar </t>
  </si>
  <si>
    <t>up to 50 couple</t>
  </si>
  <si>
    <t>501.1.5</t>
  </si>
  <si>
    <t xml:space="preserve">100 çifte kadar </t>
  </si>
  <si>
    <t>up to 100 couple</t>
  </si>
  <si>
    <t xml:space="preserve">200 çifte kadar  </t>
  </si>
  <si>
    <t>up to 200 couple</t>
  </si>
  <si>
    <t>501.1.6</t>
  </si>
  <si>
    <t xml:space="preserve">300 çifte kadar  </t>
  </si>
  <si>
    <t>up to 300 couple</t>
  </si>
  <si>
    <t>ÖF-501.2</t>
  </si>
  <si>
    <t>Telefon tesisatı kablosu</t>
  </si>
  <si>
    <t>Telephone Installation cable</t>
  </si>
  <si>
    <t>501.2.1</t>
  </si>
  <si>
    <t>2C+T HBH kablo (H.F)</t>
  </si>
  <si>
    <t>2C+T HBH Cable (H.F)</t>
  </si>
  <si>
    <t>Mt</t>
  </si>
  <si>
    <t>ERSE</t>
  </si>
  <si>
    <t>501.2.2</t>
  </si>
  <si>
    <t>4C+T HBH kablo (H.F)</t>
  </si>
  <si>
    <t>4C+T HBH Cable (H.F)</t>
  </si>
  <si>
    <t>501.2.3</t>
  </si>
  <si>
    <t>6C+T HBH kablo (H.F)</t>
  </si>
  <si>
    <t>6C+T HBH Cable (H.F)</t>
  </si>
  <si>
    <t>501.2.4</t>
  </si>
  <si>
    <t>10C+T HBH kablo (H.F)</t>
  </si>
  <si>
    <t>10C+T HBH Cable (H.F)</t>
  </si>
  <si>
    <t>501.2.5</t>
  </si>
  <si>
    <t>20C+T HBH kablo (H.F)</t>
  </si>
  <si>
    <t>20C+T HBH Cable (H.F)</t>
  </si>
  <si>
    <t>501.2.6</t>
  </si>
  <si>
    <t>30C+T HBH kablo (H.F)</t>
  </si>
  <si>
    <t>30C+T HBH Cable (H.F)</t>
  </si>
  <si>
    <t>501.2.7</t>
  </si>
  <si>
    <t>50C+T HBH kablo (H.F)</t>
  </si>
  <si>
    <t>50C+T HBH Cable (H.F)</t>
  </si>
  <si>
    <t>501.2.8</t>
  </si>
  <si>
    <t>100C+T HBH kablo (H.F)</t>
  </si>
  <si>
    <t>100C+T HBH Cable (H.F)</t>
  </si>
  <si>
    <t>501.2.9</t>
  </si>
  <si>
    <t>150C+T HBH kablo (H.F)</t>
  </si>
  <si>
    <t>150C+T HBH Cable (H.F)</t>
  </si>
  <si>
    <t>501.2.10</t>
  </si>
  <si>
    <t>200C+T HBH kablo (H.F)</t>
  </si>
  <si>
    <t>200C+T HBH Cable (H.F)</t>
  </si>
  <si>
    <t>501.2.11</t>
  </si>
  <si>
    <t>1-04  kablo (100çift)</t>
  </si>
  <si>
    <t>1-04 Cable (100couple)</t>
  </si>
  <si>
    <t>501.2.12</t>
  </si>
  <si>
    <t>2-04  kablo (200çift)</t>
  </si>
  <si>
    <t>2-04 Cable (200couple)</t>
  </si>
  <si>
    <t>501.2.13</t>
  </si>
  <si>
    <t>6-04  kablo (600çift)</t>
  </si>
  <si>
    <t>6-04 Cable (600 couple)</t>
  </si>
  <si>
    <t>501.2.14</t>
  </si>
  <si>
    <t>FO Cable 62.5/125, 12Core (harici tip )</t>
  </si>
  <si>
    <t>FO Cable 62.5/125,12Core (exterior type)</t>
  </si>
  <si>
    <t>HCS</t>
  </si>
  <si>
    <t>ÖF-501.3</t>
  </si>
  <si>
    <t>Elektronik/Sayısal telefon cihazı</t>
  </si>
  <si>
    <t>Electronic/Digital Telephone set</t>
  </si>
  <si>
    <t>501.3.1</t>
  </si>
  <si>
    <t>Sayısal telefon cihazı (tipA)</t>
  </si>
  <si>
    <t>Digital telephone set (type A)</t>
  </si>
  <si>
    <t>ALCATEL</t>
  </si>
  <si>
    <t>501.3.2</t>
  </si>
  <si>
    <t>Analog telefon cihazı</t>
  </si>
  <si>
    <t>Analog telephone set</t>
  </si>
  <si>
    <t>ÖF-501.4</t>
  </si>
  <si>
    <t>Tam sayısal otomatik  sayısal telefon Santralı (16/96)</t>
  </si>
  <si>
    <t>Fully digital otomatic digital telephone central (16/96)</t>
  </si>
  <si>
    <t>Set</t>
  </si>
  <si>
    <t>ÖF-501.5</t>
  </si>
  <si>
    <t>Sayısal operatris konsolu</t>
  </si>
  <si>
    <t>Digital operator concole</t>
  </si>
  <si>
    <t>ÖF-501.4'e dahil</t>
  </si>
  <si>
    <t>Sum</t>
  </si>
  <si>
    <t>ÖF-502</t>
  </si>
  <si>
    <t>YANGIN İHBAR, ALARM  TESİSATI</t>
  </si>
  <si>
    <t>ÖF-502-1</t>
  </si>
  <si>
    <t>Yangın ihbar santrali (2 loop)</t>
  </si>
  <si>
    <t>Fire alarm Central (2 loop)</t>
  </si>
  <si>
    <t>ESSER</t>
  </si>
  <si>
    <t>Yangın ihbar santrali (6 loop)</t>
  </si>
  <si>
    <t>Fire alarm Central (6 loop)</t>
  </si>
  <si>
    <t>Yangın ihbar santrali (16 loop)</t>
  </si>
  <si>
    <t>Fire alarm Central (16 loop)</t>
  </si>
  <si>
    <t>ÖF-502-2</t>
  </si>
  <si>
    <t>Grafik Mimik Paneli</t>
  </si>
  <si>
    <t>Controling and monitoring panel</t>
  </si>
  <si>
    <t>ÖF-502-3</t>
  </si>
  <si>
    <t>ÖF-502-4</t>
  </si>
  <si>
    <t>Sıcaklık artış dedektörü (elektronik adresli)</t>
  </si>
  <si>
    <t>Heat detector (electronical addressed)</t>
  </si>
  <si>
    <t>ÖF-502-5</t>
  </si>
  <si>
    <t>Optik duman dedektörü (elektronik adresli)</t>
  </si>
  <si>
    <t>Optik duman dedektörü (elektronik adresli)-KIRALIK ALAN</t>
  </si>
  <si>
    <t>ÖF-502-6</t>
  </si>
  <si>
    <t>Kombine optik duman sıcaklık artış dedektörü (elektronik adresli)</t>
  </si>
  <si>
    <t>Combined optic smoke heat dedector (electronic addressed)</t>
  </si>
  <si>
    <t>ÖF-502-7</t>
  </si>
  <si>
    <t>Kanal tipi optik duman dedektörü , Röleli soketli (elektronik adresli)</t>
  </si>
  <si>
    <t>Asma tavan içi optik dedektör(elektronik adresli)</t>
  </si>
  <si>
    <t xml:space="preserve">in Suspended Ceiling optic dedector (electronic addressed) </t>
  </si>
  <si>
    <t>Yükseltilmiş döşeme altı optik dedektör(elektronik adresli)</t>
  </si>
  <si>
    <t xml:space="preserve">the bottom of raised flooring optic dedector (electronic addressed) </t>
  </si>
  <si>
    <t>ÖF-502-8</t>
  </si>
  <si>
    <t>Yangın ihbar butonu (elektronik adresli)</t>
  </si>
  <si>
    <t>the button of fire alarm (electronic addressed)</t>
  </si>
  <si>
    <t>ÖF-502-9</t>
  </si>
  <si>
    <t>Yangın ihbar flaşörlü siren</t>
  </si>
  <si>
    <t>ÖF-502-10</t>
  </si>
  <si>
    <t>Tekrarlama paneli</t>
  </si>
  <si>
    <t>Repetition panel</t>
  </si>
  <si>
    <t>ÖF-502-11</t>
  </si>
  <si>
    <t>Renkli grafik ekranlı İzleme ve kontrol merkezi</t>
  </si>
  <si>
    <t xml:space="preserve">monitor and control center with coloured graphic screen </t>
  </si>
  <si>
    <t>PC , Printer ve Software’i ile birlikte.</t>
  </si>
  <si>
    <t xml:space="preserve">in conjuction with PC, Printer and Software </t>
  </si>
  <si>
    <t>ÖF-502-12</t>
  </si>
  <si>
    <t>19'' Cabinet 28 U</t>
  </si>
  <si>
    <t>505-1.4</t>
  </si>
  <si>
    <t>19" Kabinet 32 U</t>
  </si>
  <si>
    <t>19'' Cabinet 32 U</t>
  </si>
  <si>
    <t>505-1.5</t>
  </si>
  <si>
    <t>19" Kabinet 36 U</t>
  </si>
  <si>
    <t>19'' Cabinet 36 U</t>
  </si>
  <si>
    <t>505-1.6</t>
  </si>
  <si>
    <t>19" Kabinet 42 U</t>
  </si>
  <si>
    <t>19'' Cabinet 42 U</t>
  </si>
  <si>
    <t>ÖF-505-2</t>
  </si>
  <si>
    <t>Dağıtım panelleri</t>
  </si>
  <si>
    <t>Distribution Panels</t>
  </si>
  <si>
    <t>505-2.1</t>
  </si>
  <si>
    <t xml:space="preserve">Cat5E Patch Panel 48 port FTP </t>
  </si>
  <si>
    <t>505-2.2</t>
  </si>
  <si>
    <t>Cat5E Patch Panel 24 port FTP</t>
  </si>
  <si>
    <t>ÖF-505-3</t>
  </si>
  <si>
    <t>RJ45 Jack Cat5E FTP</t>
  </si>
  <si>
    <t>ÖF-505-4</t>
  </si>
  <si>
    <t>2U Organizer</t>
  </si>
  <si>
    <t>ÖF-505-5</t>
  </si>
  <si>
    <t>1U Organizer</t>
  </si>
  <si>
    <t>ÖF-505-6</t>
  </si>
  <si>
    <t>Patch Cord (Cat.5)</t>
  </si>
  <si>
    <t>505-6.1</t>
  </si>
  <si>
    <t>Cat5E RJ45 Patch Cord 1mt dağıtıcı</t>
  </si>
  <si>
    <t>Cat5E RJ45 Patch Cord 1mt distributor</t>
  </si>
  <si>
    <t>505-6.2</t>
  </si>
  <si>
    <t>Cat5E RJ45 Patch Cord 3mt kullanıcı</t>
  </si>
  <si>
    <t>Cat5E RJ45 Patch Cord 3mt user</t>
  </si>
  <si>
    <t>ÖF-505-7</t>
  </si>
  <si>
    <t>Data Prizi</t>
  </si>
  <si>
    <t>Data Socket</t>
  </si>
  <si>
    <t>METESAN</t>
  </si>
  <si>
    <t>ÖF-505-8</t>
  </si>
  <si>
    <t>Fiber Optik</t>
  </si>
  <si>
    <t>Optical Fiber</t>
  </si>
  <si>
    <t>505-8.1</t>
  </si>
  <si>
    <t>FO Cable 62.5/125,  6Core Armoured</t>
  </si>
  <si>
    <t>ÖF-505-9</t>
  </si>
  <si>
    <t>H-FTPCAT5E (HF)</t>
  </si>
  <si>
    <t>ÖF-505-10</t>
  </si>
  <si>
    <t>Kabinet için 2`li fan grubu</t>
  </si>
  <si>
    <t>ÖF-505-11</t>
  </si>
  <si>
    <t>Kabinet için 6`lı priz grubu</t>
  </si>
  <si>
    <t>ÖF-505-12</t>
  </si>
  <si>
    <t>Kabinet için normal raf</t>
  </si>
  <si>
    <t>Normal shelf for the cabinet</t>
  </si>
  <si>
    <t>ÖF-506</t>
  </si>
  <si>
    <t>GAZ ALGILAMA VE SU ALGILAMA TESİSATI</t>
  </si>
  <si>
    <t>ÖF-506-1</t>
  </si>
  <si>
    <t>Gaz algılama paneli - Adresli, LCD Göstergeli</t>
  </si>
  <si>
    <t>Gas sensing dedector- Addressed, LCD monitor</t>
  </si>
  <si>
    <t>ÖF-506-2</t>
  </si>
  <si>
    <t>Gaz dedektörü adresleme modülü</t>
  </si>
  <si>
    <t>Gas dedector addressing module</t>
  </si>
  <si>
    <t>ÖF-506-3</t>
  </si>
  <si>
    <t>Siren kontrol modülü</t>
  </si>
  <si>
    <t>Siren control module</t>
  </si>
  <si>
    <t>ÖF-506-4</t>
  </si>
  <si>
    <t>Gaz algılama dedektörü - LPG veya Doğalgaz</t>
  </si>
  <si>
    <t>Gas sensing dedector- LPG or Natural gas</t>
  </si>
  <si>
    <t>ÖF-506-5</t>
  </si>
  <si>
    <t>Gaz algılama dedektörü - Karbon Monoksit</t>
  </si>
  <si>
    <t>Gas sensing dedector-Carbon Monoxide</t>
  </si>
  <si>
    <t>ÖF-506-6</t>
  </si>
  <si>
    <t>Işıklı alarm sireni</t>
  </si>
  <si>
    <t>Lighted Alarm Siren</t>
  </si>
  <si>
    <t>ÖF-506-7</t>
  </si>
  <si>
    <t>Gaz algılama dedektör loop hattı (4x1mm2 LIYCY)</t>
  </si>
  <si>
    <t>Gas sensing dedector loop line (4x1mm2 LIYCY)</t>
  </si>
  <si>
    <t>ÖF-506-8</t>
  </si>
  <si>
    <t>Gaz alarm sistemi besleme ünitesi</t>
  </si>
  <si>
    <t>Gas Alarm system reinforcement unit</t>
  </si>
  <si>
    <t>ESSER-DAHİL</t>
  </si>
  <si>
    <t>ÖF-506-9</t>
  </si>
  <si>
    <t>Su Algılama Paneli - Adresli, LCD Göstergeli</t>
  </si>
  <si>
    <t>ÖF-506-10</t>
  </si>
  <si>
    <t>Su Algılama Detektörü - Kablo Tipi</t>
  </si>
  <si>
    <t>Water sensing Panel- cable type</t>
  </si>
  <si>
    <t>ÖF-506-11</t>
  </si>
  <si>
    <t>Su Algılama Detektörü Adreleme Modülü</t>
  </si>
  <si>
    <t>Gas sensing dedector- addressing module</t>
  </si>
  <si>
    <t>ÖF-506-12</t>
  </si>
  <si>
    <t>ÖF-506-13</t>
  </si>
  <si>
    <t>ÖF-506-14</t>
  </si>
  <si>
    <t>Su alarm sistemi besleme ünitesi</t>
  </si>
  <si>
    <t>Water alarm system reinforcement unit</t>
  </si>
  <si>
    <t>ÖF-506-15</t>
  </si>
  <si>
    <t>Su algılama kablosu (4x1mm2 LIYCY)</t>
  </si>
  <si>
    <t>Water sensing cable  (4x1mm2 LIYCY)</t>
  </si>
  <si>
    <t>ÖF-507</t>
  </si>
  <si>
    <t>CCTV TESİSATI</t>
  </si>
  <si>
    <t>CCTV INSTALLATION</t>
  </si>
  <si>
    <t>ÖF-507-01</t>
  </si>
  <si>
    <t>Dahili tip sabit kamera (renkli,1/3")</t>
  </si>
  <si>
    <t>The interior type fixed camera (coloured, 1/3'')</t>
  </si>
  <si>
    <t>SENSORMATIC</t>
  </si>
  <si>
    <t>ÖF-507-02</t>
  </si>
  <si>
    <t>Dahili tip dome muhafazalı sabit kamera (renkli,1/3", lens dahil)</t>
  </si>
  <si>
    <t>The interior type dome guarded fixed camera (coloured, 1/3'', included lens)</t>
  </si>
  <si>
    <t>ÖF-507-03</t>
  </si>
  <si>
    <t>Harici tip sabit kamera (renkli,1/3")</t>
  </si>
  <si>
    <t>The exterior type fixed camera (coloured, 1/3'')</t>
  </si>
  <si>
    <t>ÖF-507-04</t>
  </si>
  <si>
    <t>Harici tip Speed dome kamera (360 derece hareket)</t>
  </si>
  <si>
    <t>ÖF-507-05</t>
  </si>
  <si>
    <t>Multiplexer (16 x duplex)</t>
  </si>
  <si>
    <t>ÖF-507-06</t>
  </si>
  <si>
    <t>dijital multiplex kayıt cihazı, 500 GB HD DVR</t>
  </si>
  <si>
    <t>Digital Multiplex recording machine, 500 GB HD DVR</t>
  </si>
  <si>
    <t>ÖF-507-07</t>
  </si>
  <si>
    <t>Digital kayıt izleme bilgisayarı - Yazılımı ile birlikte</t>
  </si>
  <si>
    <t>ÖF-507-08</t>
  </si>
  <si>
    <t>Matrix Seçici (min. 96 giriş-12 çıkış)</t>
  </si>
  <si>
    <t>ÖF-507-09</t>
  </si>
  <si>
    <t>Joystickli kontrol klavyesi</t>
  </si>
  <si>
    <t>Control keyboard with joystick</t>
  </si>
  <si>
    <t>ÖF-507-10</t>
  </si>
  <si>
    <t>Monitör 21''</t>
  </si>
  <si>
    <t>Monitor 21''</t>
  </si>
  <si>
    <t>ÖF-507-11</t>
  </si>
  <si>
    <t>Monitör 17''</t>
  </si>
  <si>
    <t>Monitor 17''</t>
  </si>
  <si>
    <t>ÖF-507-12</t>
  </si>
  <si>
    <t>Auto iris lens (4mm-8mm)</t>
  </si>
  <si>
    <t>SENSORMATIC-DAHİL</t>
  </si>
  <si>
    <t>ÖF-507-13</t>
  </si>
  <si>
    <t>Auto iris lens (5mm-40mm)</t>
  </si>
  <si>
    <t>ÖF-507-14</t>
  </si>
  <si>
    <t>Dahili Kamera Montaj ayağı</t>
  </si>
  <si>
    <t>ÖF-507-15</t>
  </si>
  <si>
    <t>Camera housing (ısıtıcılı ve fanlı)</t>
  </si>
  <si>
    <t>ÖF-507-16</t>
  </si>
  <si>
    <t>Kapalı Devre Televizyon Rack Dolabı</t>
  </si>
  <si>
    <t>Closed circuit Television Rack Cage</t>
  </si>
  <si>
    <t>( 12 ad. Monitör, 1 ad. Digital kayıt izleme bilgisayarı,matrix, 6 ad. Digital Kayıt Cihazı kapasiteli)</t>
  </si>
  <si>
    <t>12pcs.monitor, 1pcs.Digital record watching computer, matrix, 6 pcs.Digital recording capacity machine)</t>
  </si>
  <si>
    <t>ÖF-507-17</t>
  </si>
  <si>
    <t>ÖF-507-18</t>
  </si>
  <si>
    <t>CCTV tesisatı kablosu</t>
  </si>
  <si>
    <t>CCTV INSTALLATION CABLE</t>
  </si>
  <si>
    <t>Sıva Altı Topraklı UPS Prizi (double)</t>
  </si>
  <si>
    <t>313-13</t>
  </si>
  <si>
    <t>Sıva Altı Kapaklı Topraklı Priz</t>
  </si>
  <si>
    <t>313-14</t>
  </si>
  <si>
    <t>Döşeme üstü priz kutusu</t>
  </si>
  <si>
    <t>313-15</t>
  </si>
  <si>
    <t>Sıva Üstü Etanj Kapaklı Topraklı Priz</t>
  </si>
  <si>
    <t>313-16</t>
  </si>
  <si>
    <t>Sıva Üstü Etanj Kapaklı 3~ Topraklı Priz</t>
  </si>
  <si>
    <t>313-17</t>
  </si>
  <si>
    <t>Sıva Altı Data Prizi (RJ45 montaj donanımı)</t>
  </si>
  <si>
    <t>313-18</t>
  </si>
  <si>
    <t>Sıva Altı Telefon Prizi (RJ45)</t>
  </si>
  <si>
    <t>313-19</t>
  </si>
  <si>
    <t>Sıva Üstü Telefon Prizi (RJ45)</t>
  </si>
  <si>
    <t>ÖF-314</t>
  </si>
  <si>
    <t>AYDINLATMA SORTİLERİ</t>
  </si>
  <si>
    <t>LIGHTING SORTIES</t>
  </si>
  <si>
    <t>Linye hatları en az 2,5mm2, sorti hatları 1,5mm2 kesitli kablolar ile her türlü aydınlatma sortisi yapılması, sıva üstü tesisatta tamamen etanj malzeme kullanılması, icap eden yerlerde muhafaza borusu, kroşe, iletkenler, buat, PVC, çelik spiral boru veya çelik boru, asma tavan bulunan mahallerde alevi iletmeyen PVC boru kullanılması,klemens her nevi tesbit malzemesi dahil, panellerde, kablo uç noktalarında ve belirli aralıklarla kablo taşıyıcı üzerinde kablolarının etiketlenmesi ve işçilik dahil işler halde teslimi.</t>
  </si>
  <si>
    <t>Linye line minumum 2,5mm2,making all sorts of lighting sortie with 1,5mm2 cables, completely etanj equipment in exposed  installation,covering duct in case of necessity,crook,conductors, distribution box,PVC, steel spiral pipe or steel pipe,flame resistant PVC pipe in suspanded ceiling, labelling cables connector including all manner of determination equipment, in panels,cable ends and on cable bearing and give over the work in operating condition.</t>
  </si>
  <si>
    <t>ÖF-314-1</t>
  </si>
  <si>
    <t>Linye hattı NHXMH,sorti hattı NHXMH anahtarlı aydınlatma  (linye hattı 3x2,5mm²,sorti hattı 3x1,5mm²)</t>
  </si>
  <si>
    <t>Linye line NHXMH, sortie line NHXMH lighted switch sorties (linye line 3x2,5mm²,sortie line 3x1,5mm²)</t>
  </si>
  <si>
    <t>314-1.1</t>
  </si>
  <si>
    <t>Normal sorti</t>
  </si>
  <si>
    <t>Normal Sortie</t>
  </si>
  <si>
    <t>PRYSMIAN/İPEK</t>
  </si>
  <si>
    <t>314-1.2</t>
  </si>
  <si>
    <t>Komutatör sorti</t>
  </si>
  <si>
    <t>Comutator Sortie</t>
  </si>
  <si>
    <t>314-1.3</t>
  </si>
  <si>
    <t>Vaviyen sorti</t>
  </si>
  <si>
    <t>Vaviyen Sortie</t>
  </si>
  <si>
    <t>314-1.4</t>
  </si>
  <si>
    <t>Paralel sorti</t>
  </si>
  <si>
    <t>Parallel Sortie</t>
  </si>
  <si>
    <t>ÖF-314-2</t>
  </si>
  <si>
    <t>Linye hattı NHXMH,sorti hattı NHXMH anahtarsız aydınlatma (linye hattı 3x2,5mm²,sortie hattı 3x1,5mm²)</t>
  </si>
  <si>
    <t>Linye line NHXMH, sortie line NHXMH without switch lighted sorties (linye line 3x2,5mm²,sortie line 3x1,5mm²)</t>
  </si>
  <si>
    <t>314-2.1</t>
  </si>
  <si>
    <t>314-2.2</t>
  </si>
  <si>
    <t>ÖF-314-3</t>
  </si>
  <si>
    <t>Linye hattı NHXMH,sorti hattı NHXMH anahtarsız aydınlatma  (linye hattı 5x2,5mm²,sortie hattı 3x1,5mm²)</t>
  </si>
  <si>
    <t>Linye line NHXMH, sortie line NHXMH without switch lighted sorties (linye line 5x2,5mm²,sortie line 3x1,5mm²)</t>
  </si>
  <si>
    <t>314-3.1</t>
  </si>
  <si>
    <t>314-3.2</t>
  </si>
  <si>
    <t>735-100</t>
  </si>
  <si>
    <t>PRİZ SORTİSİ</t>
  </si>
  <si>
    <t>SOCKET SORTIE</t>
  </si>
  <si>
    <t>Tüm priz ve cihaz sortilerinde kablolar panellerde , kablo uç noktalarında  ve  kablo taşıyıcı güzergahında belirli aralıklarla kablo etiketlemeleri yapılacaktır.</t>
  </si>
  <si>
    <t xml:space="preserve">Cable labelling will be make in whole socket and device sorties, cable ends and cable bearing line periodically </t>
  </si>
  <si>
    <t>735-102</t>
  </si>
  <si>
    <t>Güvenlik hatlı priz sortisi (prizhariç) (3x2,5 NHXMH kablo ile)</t>
  </si>
  <si>
    <t xml:space="preserve">Socket sortie with security line (without socket) (3x2,5 NHXMHwith cable)  </t>
  </si>
  <si>
    <t>740-000</t>
  </si>
  <si>
    <t>Etanj priz sortisi (3x2,5 NHXMH kablo ile)</t>
  </si>
  <si>
    <t>Etanj socket Sortie (3x2,5 NHXMH with cable)</t>
  </si>
  <si>
    <t>740-105</t>
  </si>
  <si>
    <t>Lin.ve sorti hat.kurş.antg.nev.mlz.ile normal prz.sort. (priz hariç)</t>
  </si>
  <si>
    <t>741-000</t>
  </si>
  <si>
    <t>Üç fazlı priz ve montajı</t>
  </si>
  <si>
    <t xml:space="preserve">socket with three phase and its montage </t>
  </si>
  <si>
    <t>741-200</t>
  </si>
  <si>
    <t>Üç fazlı kapaklı topraklı</t>
  </si>
  <si>
    <t>cover and grounded three phase</t>
  </si>
  <si>
    <t>741-201</t>
  </si>
  <si>
    <t>3x25 A.e kadar (priz hariç) (5x2,5 NHXMH kablo ile)</t>
  </si>
  <si>
    <t>up to 3x25 (without socket)  (5x2,5 NHXMH with cable)</t>
  </si>
  <si>
    <t>ÖF-315</t>
  </si>
  <si>
    <t>El kurutma cihazı montajı ve sortisi (3x2,5mm2 NHXMH ile)</t>
  </si>
  <si>
    <t>hand drying unit montage and sortie (with 3x2,5mm2 NHXMH)</t>
  </si>
  <si>
    <t>ÖF-317</t>
  </si>
  <si>
    <t>AYDINLATMA ARMATÜRLERİ</t>
  </si>
  <si>
    <t>LIGHTING FIXTURES</t>
  </si>
  <si>
    <t>Armatürlerin  temini, armatür tipine göre gerekli olan, montaj çemberi, duyu her çeşit ampulü, her bir ampule ayrı balastı,starteri, kondansatörü,220/12 V'luk trafosu, bağlantı parçaları ve her tür ünite dahil komple armatürün projede belirtilen yerine montajı, bağlantılarının yapılması, çalışır halde teslimi.</t>
  </si>
  <si>
    <t>Akülü armatürler için ampül tipine uygun acil aydınlatma üniteleri (conversion kit) seçilecektir.Tüm balast ve trafolar elektronik olacaktır.</t>
  </si>
  <si>
    <t xml:space="preserve"> HT-31 </t>
  </si>
  <si>
    <t xml:space="preserve"> HT-32 </t>
  </si>
  <si>
    <t xml:space="preserve"> HT-33 </t>
  </si>
  <si>
    <t xml:space="preserve"> HT-34 </t>
  </si>
  <si>
    <t xml:space="preserve"> HT-35 </t>
  </si>
  <si>
    <t xml:space="preserve"> HT-37 </t>
  </si>
  <si>
    <t xml:space="preserve"> HT-38 </t>
  </si>
  <si>
    <t xml:space="preserve"> HT-39 </t>
  </si>
  <si>
    <t xml:space="preserve"> HT-40 </t>
  </si>
  <si>
    <t xml:space="preserve"> HT-41</t>
  </si>
  <si>
    <t xml:space="preserve"> HT-42 </t>
  </si>
  <si>
    <t xml:space="preserve"> HT-43 </t>
  </si>
  <si>
    <t xml:space="preserve"> HT-45 </t>
  </si>
  <si>
    <t xml:space="preserve"> HT-46</t>
  </si>
  <si>
    <t>kg</t>
  </si>
  <si>
    <t xml:space="preserve">   HT-47</t>
  </si>
  <si>
    <t xml:space="preserve"> HT-48 </t>
  </si>
  <si>
    <t xml:space="preserve"> HT-49 </t>
  </si>
  <si>
    <t xml:space="preserve"> HT-50 </t>
  </si>
  <si>
    <t xml:space="preserve"> HT-51 </t>
  </si>
  <si>
    <t xml:space="preserve"> HT-52 </t>
  </si>
  <si>
    <t>ST-01</t>
  </si>
  <si>
    <t>ST-02</t>
  </si>
  <si>
    <t>ST-03</t>
  </si>
  <si>
    <t>Gr.</t>
  </si>
  <si>
    <t>ST-04</t>
  </si>
  <si>
    <t>ST-05</t>
  </si>
  <si>
    <t>ST-06</t>
  </si>
  <si>
    <t>ST-07</t>
  </si>
  <si>
    <t>ST-08</t>
  </si>
  <si>
    <t>ST-09</t>
  </si>
  <si>
    <t>ST-10</t>
  </si>
  <si>
    <t>ST-11</t>
  </si>
  <si>
    <t>ST-12</t>
  </si>
  <si>
    <t>ST-13</t>
  </si>
  <si>
    <t>ST-14</t>
  </si>
  <si>
    <t>ST-15</t>
  </si>
  <si>
    <t>HT-23</t>
  </si>
  <si>
    <t>ST-16</t>
  </si>
  <si>
    <t>ST-17</t>
  </si>
  <si>
    <t>ST-19</t>
  </si>
  <si>
    <t>ST-21</t>
  </si>
  <si>
    <t>ST-22</t>
  </si>
  <si>
    <t>ST-23</t>
  </si>
  <si>
    <t>ST-24</t>
  </si>
  <si>
    <t>ST-25</t>
  </si>
  <si>
    <t>ST-26</t>
  </si>
  <si>
    <t>ST-28</t>
  </si>
  <si>
    <t>ST-29</t>
  </si>
  <si>
    <t>ST-30</t>
  </si>
  <si>
    <t>ST-31</t>
  </si>
  <si>
    <t>ST-32</t>
  </si>
  <si>
    <t>ST-33</t>
  </si>
  <si>
    <t>ST-34</t>
  </si>
  <si>
    <t>ST-35</t>
  </si>
  <si>
    <t>ST-36</t>
  </si>
  <si>
    <t>ST-37</t>
  </si>
  <si>
    <t>ST-38</t>
  </si>
  <si>
    <t>ST-39</t>
  </si>
  <si>
    <t>ST-40</t>
  </si>
  <si>
    <t>ST-41</t>
  </si>
  <si>
    <t>ST-42</t>
  </si>
  <si>
    <t>ST-43</t>
  </si>
  <si>
    <t>ST-44</t>
  </si>
  <si>
    <t>ST-45</t>
  </si>
  <si>
    <t>ST-46</t>
  </si>
  <si>
    <t>ST-47</t>
  </si>
  <si>
    <t>ST-48</t>
  </si>
  <si>
    <t>ST-49</t>
  </si>
  <si>
    <t>ST-50</t>
  </si>
  <si>
    <t>ST-51</t>
  </si>
  <si>
    <t>ST-55</t>
  </si>
  <si>
    <t>ST-56</t>
  </si>
  <si>
    <t>ST-57</t>
  </si>
  <si>
    <t>ST-58</t>
  </si>
  <si>
    <t>ST-59</t>
  </si>
  <si>
    <t>ST-60</t>
  </si>
  <si>
    <t>ST-61</t>
  </si>
  <si>
    <t>YANGIN TESİSATI</t>
  </si>
  <si>
    <t>FIRE INSTALLITION</t>
  </si>
  <si>
    <t>YT-01</t>
  </si>
  <si>
    <t>ELEKTRIKLI YANGIN POMPASI</t>
  </si>
  <si>
    <t>ELECTRICAL FIRE PUMP</t>
  </si>
  <si>
    <t>YT-02</t>
  </si>
  <si>
    <t>DİZEL YANGIN POMPASI</t>
  </si>
  <si>
    <t>DIESEL FIRE PUMP</t>
  </si>
  <si>
    <t>YT-03</t>
  </si>
  <si>
    <t>JOKEY POMPA</t>
  </si>
  <si>
    <t>YT-05</t>
  </si>
  <si>
    <t>MİLİ YÜKSELEN VANA</t>
  </si>
  <si>
    <t>Mili Yükselen Tip Gate Vana</t>
  </si>
  <si>
    <t>Ø300</t>
  </si>
  <si>
    <t>YT-06</t>
  </si>
  <si>
    <t>SUPERVISOR SWICHLI YÜKSELEN MİLLİ VANA</t>
  </si>
  <si>
    <t>Ø250</t>
  </si>
  <si>
    <t>YT-07</t>
  </si>
  <si>
    <t>INDICATORLU KELEBEK VANA</t>
  </si>
  <si>
    <t>INDICATOR BUTTERFLY VALVE</t>
  </si>
  <si>
    <t xml:space="preserve"> Ø25</t>
  </si>
  <si>
    <t xml:space="preserve"> Ø50</t>
  </si>
  <si>
    <t xml:space="preserve"> Ø100</t>
  </si>
  <si>
    <t xml:space="preserve"> Ø125</t>
  </si>
  <si>
    <t xml:space="preserve"> Ø150</t>
  </si>
  <si>
    <t xml:space="preserve"> Ø200</t>
  </si>
  <si>
    <t xml:space="preserve"> Ø250</t>
  </si>
  <si>
    <t>YT-08</t>
  </si>
  <si>
    <t>ÇEK VANA</t>
  </si>
  <si>
    <t>STEEL VALVE</t>
  </si>
  <si>
    <t xml:space="preserve"> 4"</t>
  </si>
  <si>
    <t>KÜRESEL VANA</t>
  </si>
  <si>
    <t>GLOBAL VALVE</t>
  </si>
  <si>
    <t>2"</t>
  </si>
  <si>
    <t>ÇEKVALF</t>
  </si>
  <si>
    <t>VALVE</t>
  </si>
  <si>
    <t xml:space="preserve"> Ø80</t>
  </si>
  <si>
    <t>BASINÇ DÜŞÜRÜCÜ VANA</t>
  </si>
  <si>
    <t>PRESSURE LOOSER VALVE</t>
  </si>
  <si>
    <t>YT-09</t>
  </si>
  <si>
    <t>İTFAİYE BAĞLANTI AĞZI SETİ</t>
  </si>
  <si>
    <t>FIRE C</t>
  </si>
  <si>
    <t>YT-10</t>
  </si>
  <si>
    <t>KELEBEK VANA</t>
  </si>
  <si>
    <t>BUTTERFLY VALVE</t>
  </si>
  <si>
    <t>Kelebek Vana Ø65</t>
  </si>
  <si>
    <t>Butterfly Valve Ø65</t>
  </si>
  <si>
    <t>Kelebek Vana Ø80</t>
  </si>
  <si>
    <t>Butterfly Valve Ø80</t>
  </si>
  <si>
    <t>YT-11</t>
  </si>
  <si>
    <t>TEST ve DRENAJ VANASI</t>
  </si>
  <si>
    <t>TEST and DRAIN VALVE</t>
  </si>
  <si>
    <t>YT-12</t>
  </si>
  <si>
    <t>AKIŞ ANAHTARI</t>
  </si>
  <si>
    <t>FLOW SWITCH</t>
  </si>
  <si>
    <t>Flow Switch</t>
  </si>
  <si>
    <t>4"</t>
  </si>
  <si>
    <t>ISLAK ALARM VANALARI</t>
  </si>
  <si>
    <t>WET ALARM VALVE</t>
  </si>
  <si>
    <t>Islak Tip Alarm Vanası  Ø100</t>
  </si>
  <si>
    <t>Wet Type Alarm Valve Ø100</t>
  </si>
  <si>
    <t>Islak Tip Alarm Vanası  Ø125</t>
  </si>
  <si>
    <t>Wet Type Alarm Valve Ø125</t>
  </si>
  <si>
    <t>Islak Tip Alarm Vanası  Ø150</t>
  </si>
  <si>
    <t>Wet Type Alarm Valve Ø150</t>
  </si>
  <si>
    <t>Islak Tip Alarm Vanası  Ø200</t>
  </si>
  <si>
    <t>Wet Type Alarm Valve Ø200</t>
  </si>
  <si>
    <t>KURU ALARMA VANALARI</t>
  </si>
  <si>
    <t>DRY ALARM VALVES</t>
  </si>
  <si>
    <t>Kuru Tip Alarm Vanası  Ø100</t>
  </si>
  <si>
    <t>Dry Alarm Valve Ø100</t>
  </si>
  <si>
    <t>Kuru Tip Alarm Vanası  Ø150</t>
  </si>
  <si>
    <t>Dry Alarm Valve Ø150</t>
  </si>
  <si>
    <t>YT-13</t>
  </si>
  <si>
    <t>SPRINKLER KAFASI</t>
  </si>
  <si>
    <t>SPRINKLER HEAD</t>
  </si>
  <si>
    <t>Upright sprinkler</t>
  </si>
  <si>
    <t>Pendent sprinkler</t>
  </si>
  <si>
    <t>ELO Tipi Sprinkler</t>
  </si>
  <si>
    <t>ELO Type Sprinkler</t>
  </si>
  <si>
    <t>YT-14</t>
  </si>
  <si>
    <t>YANGIN DOLABI</t>
  </si>
  <si>
    <t>FIRE CASE</t>
  </si>
  <si>
    <t>1" 30 mt. hortumlu, tüplü,sıva altı</t>
  </si>
  <si>
    <r>
      <t xml:space="preserve">Flow switch and Fire cock monitor modul (electronic addressed) </t>
    </r>
    <r>
      <rPr>
        <sz val="9"/>
        <rFont val="Arial"/>
        <family val="2"/>
      </rPr>
      <t>(The brand Esser device produces with 4 input. Our price is according with per input prices of 4 inputs devices.)</t>
    </r>
  </si>
  <si>
    <r>
      <t xml:space="preserve">Yangın vanası izleme modülü (elektronik adresli) </t>
    </r>
    <r>
      <rPr>
        <i/>
        <sz val="9"/>
        <rFont val="Arial"/>
        <family val="2"/>
      </rPr>
      <t>(Esser marka cihaz 4 girişli üretilmektedir. Fiyatımız 4 girişli cihazın giriş başına fiyatıdır.)</t>
    </r>
  </si>
  <si>
    <r>
      <t xml:space="preserve">Fire  cock monitor modul (electronic addressed) </t>
    </r>
    <r>
      <rPr>
        <sz val="9"/>
        <rFont val="Arial"/>
        <family val="2"/>
      </rPr>
      <t>(The brand Esser device produces with 4 input. Our price is according with per input prices of 4 inputs devices.)</t>
    </r>
  </si>
  <si>
    <t>ÖF-502-16</t>
  </si>
  <si>
    <t>Yangın alarm sistemi besleme ünitesi (24V DC-6A)</t>
  </si>
  <si>
    <t>Fire alarm system reinforcement unit (24V DC-6A)</t>
  </si>
  <si>
    <t>ÖF-502-17</t>
  </si>
  <si>
    <t xml:space="preserve">Mühendislik ve Süpervizyon Hizmetleri     </t>
  </si>
  <si>
    <t>The services of engineering and supervision</t>
  </si>
  <si>
    <t xml:space="preserve">preperation of system schema,manipulation horizontal plans to device localization informations which is essential for the application project,providing of  known-how and details for the assemblage of appliance and end connections,making more energy the system,programming, test, </t>
  </si>
  <si>
    <t>ÖF-502-18</t>
  </si>
  <si>
    <t xml:space="preserve">Yangın ihbar kablosu </t>
  </si>
  <si>
    <t xml:space="preserve"> </t>
  </si>
  <si>
    <t>PVC boru dahilinde veya borusuz konsol, kroşe, kablo taşıyıcıları içine döşenmesi, uç bağlantılarının yapılması, kablo uçlarında ve belirli noktalarda kablo etiketlemelerinin yapılması, her nevi ufak  malzeme ve işçilik dahil işler halde teslimi.</t>
  </si>
  <si>
    <t>502-18.1</t>
  </si>
  <si>
    <t>2x0,8mm2 J-H(st)H</t>
  </si>
  <si>
    <t>502-18.2</t>
  </si>
  <si>
    <t>2x0.8mm2 JE-H(St)H FE180/E30</t>
  </si>
  <si>
    <t>2x0.8mm2 JE-(st)H FE180/E30</t>
  </si>
  <si>
    <t>502-18.3</t>
  </si>
  <si>
    <t xml:space="preserve">4x2x0.8  J-H(st)H </t>
  </si>
  <si>
    <t>502-18.4</t>
  </si>
  <si>
    <t>Anchor</t>
  </si>
  <si>
    <t>Cafe and Restaurant</t>
  </si>
  <si>
    <t>Hypermarket</t>
  </si>
  <si>
    <t>MSU</t>
  </si>
  <si>
    <t>DIY</t>
  </si>
  <si>
    <t>SKY Lounge</t>
  </si>
  <si>
    <t>SPA&amp;Sport</t>
  </si>
  <si>
    <t xml:space="preserve">Cinemas </t>
  </si>
  <si>
    <t>Shops</t>
  </si>
  <si>
    <t>EXIT3-1x8W exit armatür(çift yönlü, okunabilir,yönlendirilmiş)</t>
  </si>
  <si>
    <t>EXIT3-1x8W exit armature(bilateral, readable,destined)</t>
  </si>
  <si>
    <t>ÖF-317-9</t>
  </si>
  <si>
    <t>PAR 2x100 W Bataryalı Armatür</t>
  </si>
  <si>
    <t>PAR 2x100 W Battery Armature</t>
  </si>
  <si>
    <t>ÖF-317-1.10</t>
  </si>
  <si>
    <t>Rhyncospermum jasminoides</t>
  </si>
  <si>
    <t>Wis</t>
  </si>
  <si>
    <t>Wisteria sinensis</t>
  </si>
  <si>
    <t xml:space="preserve">İÇ MEKAN BİTKİLERİ </t>
  </si>
  <si>
    <t>Cam</t>
  </si>
  <si>
    <t>Caryota mitis</t>
  </si>
  <si>
    <t>Fia</t>
  </si>
  <si>
    <t>Ficus alii</t>
  </si>
  <si>
    <t>Fib</t>
  </si>
  <si>
    <t>Ficus benjamina 'Exotica'</t>
  </si>
  <si>
    <t>Fin</t>
  </si>
  <si>
    <t>Ficus nitida</t>
  </si>
  <si>
    <t>Pol</t>
  </si>
  <si>
    <t>Podocarpus latifolius</t>
  </si>
  <si>
    <t>Pom</t>
  </si>
  <si>
    <t>Podocarpus macrophyllus 'Makii'</t>
  </si>
  <si>
    <t>Rha</t>
  </si>
  <si>
    <t>Rhapsis excelsa</t>
  </si>
  <si>
    <t>Ant</t>
  </si>
  <si>
    <t>Anthurium andreanum</t>
  </si>
  <si>
    <t>Crv</t>
  </si>
  <si>
    <t>Croton variegatum</t>
  </si>
  <si>
    <t>Gar</t>
  </si>
  <si>
    <t>Gardenia jasminoides</t>
  </si>
  <si>
    <t>Pep</t>
  </si>
  <si>
    <t>Peperomia lilian</t>
  </si>
  <si>
    <t>Spa</t>
  </si>
  <si>
    <t>Spathiphyllum sensation</t>
  </si>
  <si>
    <t>Zaz</t>
  </si>
  <si>
    <t>Zamicoculcas zamiifolia</t>
  </si>
  <si>
    <t>Toplam</t>
  </si>
  <si>
    <t>SAHA KAPLAMA ÇİM ve SULAMA TOPLAMI</t>
  </si>
  <si>
    <t>peyzaj saha</t>
  </si>
  <si>
    <t>Landscape Works Total</t>
  </si>
  <si>
    <t xml:space="preserve">3D/ FIREPROOF DOORS/ I /F90/ DOUBLE LEAF/180x215 </t>
  </si>
  <si>
    <t>081.101/16</t>
  </si>
  <si>
    <t>3F/ Yangına Dayanıklı Kapı/ I /F30 / Çift Kanat/ 180x215</t>
  </si>
  <si>
    <t xml:space="preserve">3F/ FIREPROOF DOORS/ I /F30/ DOUBLE LEAF/180x215 </t>
  </si>
  <si>
    <t>Steel black Pipe 2''</t>
  </si>
  <si>
    <t>Çelik Siyah Boru 3"</t>
  </si>
  <si>
    <t>Steel black Pipe 3''</t>
  </si>
  <si>
    <t>Çelik Siyah Boru 4"</t>
  </si>
  <si>
    <t>Steel black Pipe 4''</t>
  </si>
  <si>
    <t>DT-02</t>
  </si>
  <si>
    <t>DT-03</t>
  </si>
  <si>
    <t>DT-04</t>
  </si>
  <si>
    <t>Doğal Gaz Vanaları</t>
  </si>
  <si>
    <t>Natural Gaz Valves</t>
  </si>
  <si>
    <t>11/4"</t>
  </si>
  <si>
    <t>DT-05</t>
  </si>
  <si>
    <t>Doğalgaz Sayacı</t>
  </si>
  <si>
    <t>Natural gas meter</t>
  </si>
  <si>
    <t xml:space="preserve">615 m3/h </t>
  </si>
  <si>
    <t>Şartnamesine Uygun Olarak Gaz Tesitinin Yapılması</t>
  </si>
  <si>
    <t>making the gas test in accordance with specifications</t>
  </si>
  <si>
    <t>DT-06</t>
  </si>
  <si>
    <t>Deprem Emniyet Ventili</t>
  </si>
  <si>
    <t>DT-07</t>
  </si>
  <si>
    <t>Selonoid Vana</t>
  </si>
  <si>
    <t>Selonoid Valve</t>
  </si>
  <si>
    <t xml:space="preserve">3/4" </t>
  </si>
  <si>
    <t xml:space="preserve">1" </t>
  </si>
  <si>
    <t>DT-08</t>
  </si>
  <si>
    <t>Filtre</t>
  </si>
  <si>
    <t>Filter</t>
  </si>
  <si>
    <t>DT-09</t>
  </si>
  <si>
    <t>Mekanik Tesisat Ana Ekipmanlarına 3 yıl Bakım Garantisinin Verilmesi</t>
  </si>
  <si>
    <t>3 year Service Guarantee to Mechanic Installation Main Equipments</t>
  </si>
  <si>
    <t>SİSMİK KORUMA TESİSATI</t>
  </si>
  <si>
    <t>SKT-01</t>
  </si>
  <si>
    <t>Genel teknik lartnamesine uygun olarak yüklenici tarafından hesapları yapılıp projelendirilecektir.</t>
  </si>
  <si>
    <t>It will be projected according to general technical specification by contractor</t>
  </si>
  <si>
    <t>SKT-02</t>
  </si>
  <si>
    <t>TEST,AYARLAR VE İŞLETMEYE ALMA</t>
  </si>
  <si>
    <t>TEST,SETUP AND COMMISSIONING</t>
  </si>
  <si>
    <t>İA-01</t>
  </si>
  <si>
    <t>Mekanik Tesisat Shop-Drawing Projeler</t>
  </si>
  <si>
    <t>Mechanical Installation shop-Drawing Projects</t>
  </si>
  <si>
    <t>İA-02</t>
  </si>
  <si>
    <t>Mekanik Tesisat As-Build Projeler</t>
  </si>
  <si>
    <t>Mechanical Installation As-Build Projects</t>
  </si>
  <si>
    <t>İA-03</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</si>
</sst>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 numFmtId="178" formatCode="&quot;Evet&quot;;&quot;Evet&quot;;&quot;Hayır&quot;"/>
    <numFmt numFmtId="179" formatCode="&quot;Doğru&quot;;&quot;Doğru&quot;;&quot;Yanlış&quot;"/>
    <numFmt numFmtId="180" formatCode="&quot;Açık&quot;;&quot;Açık&quot;;&quot;Kapalı&quot;"/>
    <numFmt numFmtId="181" formatCode="#,##0.00_ ;[Red]\-#,##0.00\ "/>
    <numFmt numFmtId="182" formatCode="#,##0_ ;[Red]\-#,##0\ "/>
    <numFmt numFmtId="183" formatCode="#,##0.00_ ;\-#,##0.00\ "/>
    <numFmt numFmtId="184" formatCode="#,##0.00\ [$€-1]"/>
    <numFmt numFmtId="185" formatCode="#,##0;\-#,##0"/>
    <numFmt numFmtId="186" formatCode="_-* #,##0.00\ [$€-1]_-;\-* #,##0.00\ [$€-1]_-;_-* &quot;-&quot;??\ [$€-1]_-;_-@_-"/>
    <numFmt numFmtId="187" formatCode="#,##0.00\ _T_L"/>
    <numFmt numFmtId="188" formatCode="#,##0;[Red]#,##0"/>
    <numFmt numFmtId="189" formatCode="[$€-2]\ #,##0.00"/>
    <numFmt numFmtId="190" formatCode="0.000"/>
    <numFmt numFmtId="191" formatCode="[$€-2]\ #.##0.00"/>
    <numFmt numFmtId="192" formatCode="#,##0.0"/>
    <numFmt numFmtId="193" formatCode="#,##0\ ;[Red]\-#,##0\ "/>
    <numFmt numFmtId="194" formatCode="0.0%"/>
    <numFmt numFmtId="195" formatCode="#,##0.0\ ;[Red]\-#,##0.0\ "/>
    <numFmt numFmtId="196" formatCode="%0.0"/>
    <numFmt numFmtId="197" formatCode="0_ ;[Red]\-0\ "/>
    <numFmt numFmtId="198" formatCode="0.0\ &quot;year&quot;"/>
    <numFmt numFmtId="199" formatCode="0.0"/>
    <numFmt numFmtId="200" formatCode="_(* #,##0.00_);_(* \(#,##0.00\);_(* &quot;-&quot;??_);_(@_)"/>
  </numFmts>
  <fonts count="48">
    <font>
      <sz val="10"/>
      <name val="Arial"/>
      <family val="0"/>
    </font>
    <font>
      <b/>
      <sz val="10"/>
      <name val="Arial"/>
      <family val="2"/>
    </font>
    <font>
      <sz val="8"/>
      <name val="Arial"/>
      <family val="2"/>
    </font>
    <font>
      <b/>
      <sz val="8"/>
      <name val="Arial"/>
      <family val="2"/>
    </font>
    <font>
      <vertAlign val="superscript"/>
      <sz val="8"/>
      <name val="Arial"/>
      <family val="2"/>
    </font>
    <font>
      <u val="single"/>
      <sz val="10"/>
      <color indexed="12"/>
      <name val="Arial"/>
      <family val="0"/>
    </font>
    <font>
      <u val="single"/>
      <sz val="10"/>
      <color indexed="36"/>
      <name val="Arial"/>
      <family val="0"/>
    </font>
    <font>
      <sz val="9"/>
      <name val="Arial Tur"/>
      <family val="0"/>
    </font>
    <font>
      <b/>
      <sz val="9"/>
      <name val="Arial Tur"/>
      <family val="0"/>
    </font>
    <font>
      <b/>
      <sz val="8"/>
      <name val="Arial Tur"/>
      <family val="0"/>
    </font>
    <font>
      <sz val="8"/>
      <name val="Arial Tur"/>
      <family val="0"/>
    </font>
    <font>
      <sz val="10"/>
      <name val="Arial Tur"/>
      <family val="0"/>
    </font>
    <font>
      <b/>
      <sz val="10"/>
      <name val="Arial Tur"/>
      <family val="0"/>
    </font>
    <font>
      <b/>
      <sz val="14"/>
      <name val="Arial Tur"/>
      <family val="0"/>
    </font>
    <font>
      <sz val="10"/>
      <name val="Helv"/>
      <family val="0"/>
    </font>
    <font>
      <sz val="9"/>
      <name val="Arial"/>
      <family val="2"/>
    </font>
    <font>
      <b/>
      <sz val="14"/>
      <name val="Arial"/>
      <family val="2"/>
    </font>
    <font>
      <sz val="12"/>
      <name val="Arial"/>
      <family val="2"/>
    </font>
    <font>
      <b/>
      <sz val="9"/>
      <name val="Arial"/>
      <family val="2"/>
    </font>
    <font>
      <sz val="9"/>
      <color indexed="10"/>
      <name val="Arial"/>
      <family val="2"/>
    </font>
    <font>
      <sz val="9"/>
      <name val="Helv"/>
      <family val="0"/>
    </font>
    <font>
      <b/>
      <i/>
      <sz val="9"/>
      <name val="Arial"/>
      <family val="2"/>
    </font>
    <font>
      <b/>
      <sz val="8"/>
      <color indexed="9"/>
      <name val="Arial"/>
      <family val="2"/>
    </font>
    <font>
      <sz val="8"/>
      <color indexed="10"/>
      <name val="Arial"/>
      <family val="2"/>
    </font>
    <font>
      <sz val="10"/>
      <color indexed="10"/>
      <name val="Arial"/>
      <family val="2"/>
    </font>
    <font>
      <b/>
      <sz val="9"/>
      <color indexed="8"/>
      <name val="Arial"/>
      <family val="2"/>
    </font>
    <font>
      <sz val="9"/>
      <color indexed="8"/>
      <name val="Arial"/>
      <family val="2"/>
    </font>
    <font>
      <i/>
      <sz val="9"/>
      <name val="Arial"/>
      <family val="2"/>
    </font>
    <font>
      <sz val="8"/>
      <color indexed="8"/>
      <name val="Arial Tur"/>
      <family val="2"/>
    </font>
    <font>
      <b/>
      <sz val="10"/>
      <color indexed="10"/>
      <name val="Arial"/>
      <family val="2"/>
    </font>
    <font>
      <b/>
      <sz val="8"/>
      <color indexed="8"/>
      <name val="Arial"/>
      <family val="2"/>
    </font>
    <font>
      <sz val="8"/>
      <color indexed="8"/>
      <name val="Arial"/>
      <family val="2"/>
    </font>
    <font>
      <b/>
      <sz val="8"/>
      <color indexed="10"/>
      <name val="Arial"/>
      <family val="2"/>
    </font>
    <font>
      <sz val="8"/>
      <color indexed="12"/>
      <name val="Arial"/>
      <family val="2"/>
    </font>
    <font>
      <sz val="12"/>
      <name val="Garamond"/>
      <family val="1"/>
    </font>
    <font>
      <sz val="11"/>
      <name val="Garamond"/>
      <family val="1"/>
    </font>
    <font>
      <sz val="12"/>
      <name val="Arial Narrow"/>
      <family val="0"/>
    </font>
    <font>
      <b/>
      <sz val="11"/>
      <name val="Garamond"/>
      <family val="1"/>
    </font>
    <font>
      <b/>
      <i/>
      <sz val="11"/>
      <name val="Garamond"/>
      <family val="1"/>
    </font>
    <font>
      <i/>
      <sz val="11"/>
      <name val="Garamond"/>
      <family val="1"/>
    </font>
    <font>
      <sz val="10"/>
      <name val="Garamond"/>
      <family val="1"/>
    </font>
    <font>
      <b/>
      <sz val="11"/>
      <name val="Arial"/>
      <family val="0"/>
    </font>
    <font>
      <b/>
      <u val="single"/>
      <sz val="11"/>
      <name val="Garamond"/>
      <family val="1"/>
    </font>
    <font>
      <sz val="11"/>
      <name val="Arial"/>
      <family val="0"/>
    </font>
    <font>
      <sz val="14"/>
      <name val="Garamond"/>
      <family val="1"/>
    </font>
    <font>
      <b/>
      <sz val="12"/>
      <name val="Arial"/>
      <family val="0"/>
    </font>
    <font>
      <b/>
      <i/>
      <sz val="12"/>
      <name val="Garamond"/>
      <family val="1"/>
    </font>
    <font>
      <b/>
      <sz val="10"/>
      <name val="Garamond"/>
      <family val="1"/>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s>
  <borders count="74">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color indexed="63"/>
      </right>
      <top>
        <color indexed="63"/>
      </top>
      <bottom style="mediu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thin"/>
      <bottom style="thin"/>
    </border>
    <border>
      <left>
        <color indexed="63"/>
      </left>
      <right style="thin"/>
      <top style="hair"/>
      <bottom style="hair"/>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style="thin"/>
      <bottom style="medium"/>
    </border>
    <border>
      <left style="thin"/>
      <right style="medium"/>
      <top>
        <color indexed="63"/>
      </top>
      <bottom style="medium"/>
    </border>
    <border>
      <left style="medium"/>
      <right style="thin"/>
      <top style="medium"/>
      <bottom style="thin"/>
    </border>
    <border>
      <left style="thin"/>
      <right style="thin"/>
      <top style="hair"/>
      <bottom style="thin"/>
    </border>
    <border>
      <left style="thin"/>
      <right>
        <color indexed="63"/>
      </right>
      <top>
        <color indexed="63"/>
      </top>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medium"/>
      <top style="medium"/>
      <bottom>
        <color indexed="63"/>
      </bottom>
    </border>
    <border>
      <left style="medium"/>
      <right>
        <color indexed="63"/>
      </right>
      <top style="medium"/>
      <bottom style="thin"/>
    </border>
  </borders>
  <cellStyleXfs count="30">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82" fontId="36" fillId="0" borderId="0">
      <alignment horizontal="left" vertical="center"/>
      <protection/>
    </xf>
    <xf numFmtId="0" fontId="36" fillId="0" borderId="0">
      <alignment/>
      <protection/>
    </xf>
    <xf numFmtId="0" fontId="0" fillId="0" borderId="0">
      <alignment/>
      <protection/>
    </xf>
    <xf numFmtId="0" fontId="14" fillId="0" borderId="0">
      <alignment/>
      <protection/>
    </xf>
    <xf numFmtId="0" fontId="0" fillId="0" borderId="0">
      <alignment/>
      <protection/>
    </xf>
    <xf numFmtId="0" fontId="36" fillId="0" borderId="0">
      <alignment/>
      <protection/>
    </xf>
    <xf numFmtId="0" fontId="36" fillId="0" borderId="0">
      <alignment/>
      <protection/>
    </xf>
    <xf numFmtId="0" fontId="11" fillId="0" borderId="0">
      <alignment/>
      <protection/>
    </xf>
    <xf numFmtId="9" fontId="0" fillId="0" borderId="0" applyFont="0" applyFill="0" applyBorder="0" applyAlignment="0" applyProtection="0"/>
  </cellStyleXfs>
  <cellXfs count="891">
    <xf numFmtId="0" fontId="0" fillId="0" borderId="0" xfId="0" applyAlignment="1">
      <alignment/>
    </xf>
    <xf numFmtId="0" fontId="2" fillId="0" borderId="0" xfId="0" applyFont="1" applyFill="1" applyBorder="1" applyAlignment="1">
      <alignment/>
    </xf>
    <xf numFmtId="0" fontId="2" fillId="0" borderId="0" xfId="0" applyFont="1" applyBorder="1" applyAlignment="1">
      <alignment/>
    </xf>
    <xf numFmtId="4" fontId="2" fillId="0" borderId="0" xfId="0" applyNumberFormat="1"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xf>
    <xf numFmtId="0" fontId="2" fillId="0" borderId="1" xfId="0" applyFont="1" applyFill="1" applyBorder="1" applyAlignment="1">
      <alignment/>
    </xf>
    <xf numFmtId="181" fontId="2" fillId="0" borderId="1" xfId="0" applyNumberFormat="1" applyFont="1" applyFill="1" applyBorder="1" applyAlignment="1">
      <alignment/>
    </xf>
    <xf numFmtId="181" fontId="2" fillId="0" borderId="2" xfId="0" applyNumberFormat="1" applyFont="1" applyFill="1" applyBorder="1" applyAlignment="1">
      <alignment/>
    </xf>
    <xf numFmtId="0" fontId="2" fillId="0" borderId="2" xfId="0" applyFont="1" applyFill="1" applyBorder="1" applyAlignment="1">
      <alignment/>
    </xf>
    <xf numFmtId="0" fontId="2" fillId="0" borderId="2" xfId="0" applyFont="1" applyFill="1" applyBorder="1" applyAlignment="1">
      <alignment horizontal="left"/>
    </xf>
    <xf numFmtId="0" fontId="2" fillId="0" borderId="3" xfId="0" applyFont="1" applyFill="1" applyBorder="1" applyAlignment="1">
      <alignment/>
    </xf>
    <xf numFmtId="0" fontId="2" fillId="0" borderId="2" xfId="0" applyFont="1" applyBorder="1" applyAlignment="1">
      <alignment/>
    </xf>
    <xf numFmtId="0" fontId="3" fillId="0" borderId="2" xfId="0" applyFont="1" applyBorder="1" applyAlignment="1">
      <alignment/>
    </xf>
    <xf numFmtId="0" fontId="2" fillId="0" borderId="2" xfId="0" applyFont="1" applyFill="1" applyBorder="1" applyAlignment="1">
      <alignment horizontal="center"/>
    </xf>
    <xf numFmtId="0" fontId="7" fillId="0" borderId="2" xfId="0" applyFont="1" applyBorder="1" applyAlignment="1">
      <alignment wrapText="1"/>
    </xf>
    <xf numFmtId="0" fontId="7" fillId="0" borderId="2" xfId="0" applyFont="1" applyBorder="1" applyAlignment="1">
      <alignment horizontal="right" wrapText="1"/>
    </xf>
    <xf numFmtId="0" fontId="2" fillId="0" borderId="2" xfId="0" applyFont="1" applyBorder="1" applyAlignment="1">
      <alignment horizontal="right" vertical="top"/>
    </xf>
    <xf numFmtId="0" fontId="2" fillId="0" borderId="2" xfId="0" applyFont="1" applyFill="1" applyBorder="1" applyAlignment="1">
      <alignment horizontal="center" vertical="top" wrapText="1"/>
    </xf>
    <xf numFmtId="0" fontId="7" fillId="0" borderId="2" xfId="0" applyFont="1" applyFill="1" applyBorder="1" applyAlignment="1">
      <alignment horizontal="right" wrapText="1"/>
    </xf>
    <xf numFmtId="0" fontId="8" fillId="0" borderId="2" xfId="0" applyFont="1" applyFill="1" applyBorder="1" applyAlignment="1">
      <alignment horizontal="left" wrapText="1"/>
    </xf>
    <xf numFmtId="0" fontId="9" fillId="0" borderId="2" xfId="0" applyFont="1" applyFill="1" applyBorder="1" applyAlignment="1">
      <alignment horizontal="left" wrapText="1"/>
    </xf>
    <xf numFmtId="0" fontId="7" fillId="0" borderId="2" xfId="0" applyFont="1" applyBorder="1" applyAlignment="1">
      <alignment horizontal="center" wrapText="1"/>
    </xf>
    <xf numFmtId="0" fontId="10" fillId="0" borderId="2" xfId="0" applyFont="1" applyFill="1" applyBorder="1" applyAlignment="1">
      <alignment horizontal="right" wrapText="1"/>
    </xf>
    <xf numFmtId="0" fontId="8" fillId="0" borderId="2" xfId="0" applyFont="1" applyBorder="1" applyAlignment="1">
      <alignment horizontal="left" wrapText="1"/>
    </xf>
    <xf numFmtId="0" fontId="9" fillId="0" borderId="2" xfId="0" applyFont="1" applyBorder="1" applyAlignment="1">
      <alignment horizontal="left" wrapText="1"/>
    </xf>
    <xf numFmtId="0" fontId="8" fillId="0" borderId="2" xfId="0" applyFont="1" applyBorder="1" applyAlignment="1">
      <alignment wrapText="1"/>
    </xf>
    <xf numFmtId="0" fontId="9" fillId="0" borderId="2" xfId="0" applyFont="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right" vertical="top" wrapText="1"/>
    </xf>
    <xf numFmtId="0" fontId="2" fillId="0" borderId="2" xfId="0" applyFont="1" applyFill="1" applyBorder="1" applyAlignment="1">
      <alignment horizontal="right" wrapText="1"/>
    </xf>
    <xf numFmtId="3" fontId="2" fillId="0" borderId="2" xfId="0" applyNumberFormat="1" applyFont="1" applyFill="1" applyBorder="1" applyAlignment="1">
      <alignment horizontal="center" vertical="top" wrapText="1"/>
    </xf>
    <xf numFmtId="181" fontId="2" fillId="0" borderId="2" xfId="0" applyNumberFormat="1"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2" fillId="0" borderId="2" xfId="0" applyFont="1" applyBorder="1" applyAlignment="1">
      <alignment horizontal="right" vertical="top" wrapText="1"/>
    </xf>
    <xf numFmtId="3" fontId="2" fillId="0" borderId="2" xfId="0" applyNumberFormat="1" applyFont="1" applyFill="1" applyBorder="1" applyAlignment="1">
      <alignment horizontal="center"/>
    </xf>
    <xf numFmtId="0" fontId="2" fillId="0" borderId="2" xfId="0" applyFont="1" applyFill="1" applyBorder="1" applyAlignment="1">
      <alignment wrapText="1"/>
    </xf>
    <xf numFmtId="0" fontId="3" fillId="0" borderId="2" xfId="0" applyFont="1" applyFill="1" applyBorder="1" applyAlignment="1">
      <alignment horizontal="left" vertical="top" wrapText="1"/>
    </xf>
    <xf numFmtId="0" fontId="2" fillId="0" borderId="2" xfId="0" applyFont="1" applyBorder="1" applyAlignment="1">
      <alignment horizontal="right"/>
    </xf>
    <xf numFmtId="0" fontId="3" fillId="0" borderId="2" xfId="0" applyFont="1" applyFill="1" applyBorder="1" applyAlignment="1">
      <alignment horizontal="left" wrapText="1"/>
    </xf>
    <xf numFmtId="0" fontId="3" fillId="0" borderId="2" xfId="0" applyFont="1" applyFill="1" applyBorder="1" applyAlignment="1">
      <alignment wrapText="1"/>
    </xf>
    <xf numFmtId="0" fontId="3" fillId="0" borderId="2" xfId="0" applyFont="1" applyFill="1" applyBorder="1" applyAlignment="1">
      <alignment horizontal="left"/>
    </xf>
    <xf numFmtId="0" fontId="2" fillId="0" borderId="2" xfId="0" applyFont="1" applyFill="1" applyBorder="1" applyAlignment="1">
      <alignment horizontal="right"/>
    </xf>
    <xf numFmtId="0" fontId="2" fillId="0" borderId="3" xfId="0" applyFont="1" applyFill="1" applyBorder="1" applyAlignment="1">
      <alignment horizontal="center"/>
    </xf>
    <xf numFmtId="3" fontId="2" fillId="0" borderId="3" xfId="0" applyNumberFormat="1" applyFont="1" applyFill="1" applyBorder="1" applyAlignment="1">
      <alignment horizontal="center"/>
    </xf>
    <xf numFmtId="0" fontId="2" fillId="0" borderId="0" xfId="0" applyFont="1" applyFill="1" applyBorder="1" applyAlignment="1">
      <alignment wrapText="1"/>
    </xf>
    <xf numFmtId="0" fontId="2" fillId="0" borderId="2" xfId="0" applyFont="1" applyBorder="1" applyAlignment="1">
      <alignment vertical="top" wrapText="1"/>
    </xf>
    <xf numFmtId="0" fontId="3" fillId="0" borderId="2" xfId="0" applyFont="1" applyBorder="1" applyAlignment="1">
      <alignment horizontal="left" vertical="top" wrapText="1"/>
    </xf>
    <xf numFmtId="181" fontId="2" fillId="0" borderId="2" xfId="0" applyNumberFormat="1" applyFont="1" applyBorder="1" applyAlignment="1">
      <alignment vertical="top" wrapText="1"/>
    </xf>
    <xf numFmtId="0" fontId="2" fillId="0" borderId="2" xfId="0" applyFont="1" applyBorder="1" applyAlignment="1">
      <alignment horizontal="center" vertical="top" wrapText="1"/>
    </xf>
    <xf numFmtId="183" fontId="2" fillId="0" borderId="2" xfId="0" applyNumberFormat="1" applyFont="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horizontal="right" vertical="top" wrapText="1"/>
    </xf>
    <xf numFmtId="181" fontId="2" fillId="0" borderId="3" xfId="0" applyNumberFormat="1" applyFont="1" applyBorder="1" applyAlignment="1">
      <alignment vertical="top" wrapText="1"/>
    </xf>
    <xf numFmtId="0" fontId="3" fillId="0" borderId="4" xfId="0" applyFont="1" applyBorder="1" applyAlignment="1">
      <alignment/>
    </xf>
    <xf numFmtId="0" fontId="3" fillId="0" borderId="4" xfId="0" applyFont="1" applyBorder="1" applyAlignment="1">
      <alignment vertical="top" wrapText="1"/>
    </xf>
    <xf numFmtId="0" fontId="3" fillId="0" borderId="4" xfId="0" applyFont="1" applyBorder="1" applyAlignment="1">
      <alignment horizontal="right" vertical="top" wrapText="1"/>
    </xf>
    <xf numFmtId="0" fontId="2" fillId="0" borderId="4" xfId="0" applyFont="1" applyBorder="1" applyAlignment="1">
      <alignment/>
    </xf>
    <xf numFmtId="181" fontId="3" fillId="0" borderId="4" xfId="0" applyNumberFormat="1" applyFont="1" applyBorder="1" applyAlignment="1">
      <alignment/>
    </xf>
    <xf numFmtId="0" fontId="11" fillId="0" borderId="2" xfId="0" applyFont="1" applyBorder="1" applyAlignment="1">
      <alignment/>
    </xf>
    <xf numFmtId="0" fontId="12" fillId="0" borderId="2" xfId="0" applyFont="1" applyBorder="1" applyAlignment="1">
      <alignment/>
    </xf>
    <xf numFmtId="0" fontId="11" fillId="0" borderId="2" xfId="0" applyFont="1" applyBorder="1" applyAlignment="1">
      <alignment horizontal="center"/>
    </xf>
    <xf numFmtId="4" fontId="11" fillId="0" borderId="2" xfId="0" applyNumberFormat="1" applyFont="1" applyBorder="1" applyAlignment="1">
      <alignment/>
    </xf>
    <xf numFmtId="0" fontId="11" fillId="0" borderId="0" xfId="0" applyFont="1" applyBorder="1" applyAlignment="1">
      <alignment/>
    </xf>
    <xf numFmtId="0" fontId="12" fillId="0" borderId="2" xfId="0" applyFont="1" applyBorder="1" applyAlignment="1">
      <alignment wrapText="1"/>
    </xf>
    <xf numFmtId="0" fontId="12" fillId="0" borderId="2" xfId="0" applyFont="1" applyBorder="1" applyAlignment="1">
      <alignment horizontal="center"/>
    </xf>
    <xf numFmtId="0" fontId="13" fillId="0" borderId="2" xfId="0" applyFont="1" applyBorder="1" applyAlignment="1">
      <alignment horizontal="center"/>
    </xf>
    <xf numFmtId="0" fontId="11" fillId="0" borderId="2" xfId="0" applyFont="1" applyBorder="1" applyAlignment="1">
      <alignment horizontal="right"/>
    </xf>
    <xf numFmtId="0" fontId="0" fillId="0" borderId="2" xfId="0" applyBorder="1" applyAlignment="1">
      <alignment horizontal="right"/>
    </xf>
    <xf numFmtId="0" fontId="11" fillId="0" borderId="2" xfId="0" applyFont="1" applyBorder="1" applyAlignment="1">
      <alignment horizontal="right" wrapText="1"/>
    </xf>
    <xf numFmtId="0" fontId="0" fillId="0" borderId="2" xfId="0" applyBorder="1" applyAlignment="1">
      <alignment horizontal="right" wrapText="1"/>
    </xf>
    <xf numFmtId="0" fontId="12" fillId="0" borderId="2" xfId="0" applyFont="1" applyBorder="1" applyAlignment="1">
      <alignment horizontal="left" wrapText="1"/>
    </xf>
    <xf numFmtId="0" fontId="0" fillId="0" borderId="2" xfId="0" applyFill="1" applyBorder="1" applyAlignment="1">
      <alignment horizontal="right" wrapText="1"/>
    </xf>
    <xf numFmtId="0" fontId="11" fillId="0" borderId="3" xfId="0" applyFont="1" applyBorder="1" applyAlignment="1">
      <alignment/>
    </xf>
    <xf numFmtId="0" fontId="11" fillId="0" borderId="3" xfId="0" applyFont="1" applyBorder="1" applyAlignment="1">
      <alignment horizontal="right" wrapText="1"/>
    </xf>
    <xf numFmtId="0" fontId="11" fillId="0" borderId="3" xfId="0" applyFont="1" applyBorder="1" applyAlignment="1">
      <alignment horizontal="center"/>
    </xf>
    <xf numFmtId="4" fontId="11" fillId="0" borderId="3" xfId="0" applyNumberFormat="1" applyFont="1" applyBorder="1" applyAlignment="1">
      <alignment/>
    </xf>
    <xf numFmtId="0" fontId="12" fillId="0" borderId="5" xfId="0" applyFont="1" applyBorder="1" applyAlignment="1">
      <alignment/>
    </xf>
    <xf numFmtId="0" fontId="12" fillId="0" borderId="6" xfId="0" applyFont="1" applyBorder="1" applyAlignment="1">
      <alignment/>
    </xf>
    <xf numFmtId="0" fontId="11" fillId="0" borderId="0" xfId="0" applyFont="1" applyBorder="1" applyAlignment="1">
      <alignment horizontal="center"/>
    </xf>
    <xf numFmtId="4" fontId="11" fillId="0" borderId="0" xfId="0" applyNumberFormat="1" applyFont="1" applyBorder="1" applyAlignment="1">
      <alignment/>
    </xf>
    <xf numFmtId="0" fontId="2" fillId="0" borderId="0" xfId="0" applyFont="1" applyBorder="1" applyAlignment="1">
      <alignment horizontal="left"/>
    </xf>
    <xf numFmtId="4" fontId="2" fillId="0" borderId="2" xfId="0" applyNumberFormat="1" applyFont="1" applyBorder="1" applyAlignment="1">
      <alignment vertical="top" wrapText="1"/>
    </xf>
    <xf numFmtId="4" fontId="2" fillId="0" borderId="2" xfId="0" applyNumberFormat="1" applyFont="1" applyBorder="1" applyAlignment="1">
      <alignment horizontal="center" vertical="top" wrapText="1"/>
    </xf>
    <xf numFmtId="0" fontId="2" fillId="0" borderId="2" xfId="0" applyFont="1" applyBorder="1" applyAlignment="1">
      <alignment horizontal="left"/>
    </xf>
    <xf numFmtId="4" fontId="2" fillId="0" borderId="2" xfId="0" applyNumberFormat="1" applyFont="1" applyFill="1" applyBorder="1" applyAlignment="1">
      <alignment/>
    </xf>
    <xf numFmtId="0" fontId="2" fillId="0" borderId="2" xfId="0" applyFont="1" applyFill="1" applyBorder="1" applyAlignment="1">
      <alignment/>
    </xf>
    <xf numFmtId="0" fontId="3" fillId="0" borderId="2" xfId="0" applyFont="1" applyFill="1" applyBorder="1" applyAlignment="1">
      <alignment horizontal="center" vertical="top" wrapText="1"/>
    </xf>
    <xf numFmtId="0" fontId="3" fillId="0" borderId="2" xfId="0" applyFont="1" applyBorder="1" applyAlignment="1">
      <alignment horizontal="left" vertical="top"/>
    </xf>
    <xf numFmtId="0" fontId="3" fillId="0" borderId="2" xfId="0" applyFont="1" applyFill="1" applyBorder="1" applyAlignment="1">
      <alignment horizontal="center" vertical="top"/>
    </xf>
    <xf numFmtId="4" fontId="2" fillId="0" borderId="2" xfId="0" applyNumberFormat="1" applyFont="1" applyFill="1" applyBorder="1" applyAlignment="1">
      <alignment vertical="top"/>
    </xf>
    <xf numFmtId="0" fontId="2" fillId="0" borderId="2" xfId="0" applyFont="1" applyFill="1" applyBorder="1" applyAlignment="1">
      <alignment vertical="top"/>
    </xf>
    <xf numFmtId="0" fontId="2" fillId="0" borderId="2" xfId="0" applyFont="1" applyFill="1" applyBorder="1" applyAlignment="1">
      <alignment horizontal="center" vertical="top"/>
    </xf>
    <xf numFmtId="0" fontId="3" fillId="0" borderId="2" xfId="0" applyFont="1" applyBorder="1" applyAlignment="1">
      <alignment horizontal="left"/>
    </xf>
    <xf numFmtId="0" fontId="2" fillId="0" borderId="2" xfId="0" applyFont="1" applyBorder="1" applyAlignment="1">
      <alignment horizontal="left" vertical="top"/>
    </xf>
    <xf numFmtId="0" fontId="0" fillId="0" borderId="0" xfId="0" applyFont="1" applyFill="1" applyAlignment="1">
      <alignment/>
    </xf>
    <xf numFmtId="4" fontId="0" fillId="0" borderId="0" xfId="0" applyNumberFormat="1" applyFont="1" applyFill="1" applyAlignment="1">
      <alignment/>
    </xf>
    <xf numFmtId="0" fontId="2" fillId="0" borderId="2" xfId="0" applyFont="1" applyBorder="1" applyAlignment="1">
      <alignment horizontal="right" wrapText="1"/>
    </xf>
    <xf numFmtId="0" fontId="2" fillId="0" borderId="2" xfId="0" applyFont="1" applyBorder="1" applyAlignment="1">
      <alignment vertical="top"/>
    </xf>
    <xf numFmtId="0" fontId="3" fillId="0" borderId="2" xfId="0" applyFont="1" applyBorder="1" applyAlignment="1">
      <alignment vertical="top"/>
    </xf>
    <xf numFmtId="0" fontId="2" fillId="0" borderId="2" xfId="25" applyFont="1" applyFill="1" applyBorder="1" applyAlignment="1">
      <alignment horizontal="right" wrapText="1"/>
      <protection/>
    </xf>
    <xf numFmtId="0" fontId="2" fillId="0" borderId="2" xfId="25" applyFont="1" applyFill="1" applyBorder="1" applyAlignment="1">
      <alignment horizontal="right"/>
      <protection/>
    </xf>
    <xf numFmtId="0" fontId="3" fillId="0" borderId="2" xfId="25" applyFont="1" applyFill="1" applyBorder="1" applyAlignment="1">
      <alignment wrapText="1"/>
      <protection/>
    </xf>
    <xf numFmtId="0" fontId="3" fillId="0" borderId="2" xfId="25" applyFont="1" applyFill="1" applyBorder="1" applyAlignment="1">
      <alignment/>
      <protection/>
    </xf>
    <xf numFmtId="0" fontId="2" fillId="0" borderId="2" xfId="0" applyFont="1" applyFill="1" applyBorder="1" applyAlignment="1">
      <alignment horizontal="right" vertical="top"/>
    </xf>
    <xf numFmtId="0" fontId="1" fillId="0" borderId="7" xfId="0" applyFont="1" applyFill="1" applyBorder="1" applyAlignment="1">
      <alignment horizontal="center" vertical="top"/>
    </xf>
    <xf numFmtId="0" fontId="0" fillId="0" borderId="8" xfId="0" applyFont="1" applyFill="1" applyBorder="1" applyAlignment="1">
      <alignment vertical="top"/>
    </xf>
    <xf numFmtId="0" fontId="0" fillId="0" borderId="7" xfId="0" applyFont="1" applyFill="1" applyBorder="1" applyAlignment="1">
      <alignment vertical="top"/>
    </xf>
    <xf numFmtId="0" fontId="0" fillId="0" borderId="9" xfId="0" applyFont="1" applyFill="1" applyBorder="1" applyAlignment="1">
      <alignment vertical="top"/>
    </xf>
    <xf numFmtId="0" fontId="1" fillId="0" borderId="0" xfId="0" applyFont="1" applyFill="1" applyBorder="1" applyAlignment="1">
      <alignment vertical="top"/>
    </xf>
    <xf numFmtId="0" fontId="0" fillId="0" borderId="0" xfId="0" applyFont="1" applyFill="1" applyBorder="1" applyAlignment="1">
      <alignment vertical="top"/>
    </xf>
    <xf numFmtId="0" fontId="0" fillId="0" borderId="10" xfId="0"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3" xfId="0" applyFont="1" applyFill="1" applyBorder="1" applyAlignment="1">
      <alignment vertical="top"/>
    </xf>
    <xf numFmtId="0" fontId="1" fillId="2" borderId="14" xfId="0" applyFont="1" applyFill="1" applyBorder="1" applyAlignment="1">
      <alignment horizontal="center" vertical="top"/>
    </xf>
    <xf numFmtId="0" fontId="1" fillId="2" borderId="15" xfId="0" applyFont="1" applyFill="1" applyBorder="1" applyAlignment="1">
      <alignment vertical="top"/>
    </xf>
    <xf numFmtId="0" fontId="1" fillId="2" borderId="16" xfId="0" applyFont="1" applyFill="1" applyBorder="1" applyAlignment="1">
      <alignment vertical="top"/>
    </xf>
    <xf numFmtId="0" fontId="1" fillId="2" borderId="17" xfId="0" applyFont="1" applyFill="1" applyBorder="1" applyAlignment="1">
      <alignment vertical="top"/>
    </xf>
    <xf numFmtId="0" fontId="3" fillId="2" borderId="17" xfId="0" applyFont="1" applyFill="1" applyBorder="1" applyAlignment="1">
      <alignment vertical="top"/>
    </xf>
    <xf numFmtId="0" fontId="0" fillId="3" borderId="16" xfId="0" applyFont="1" applyFill="1" applyBorder="1" applyAlignment="1">
      <alignment vertical="top"/>
    </xf>
    <xf numFmtId="0" fontId="0" fillId="3" borderId="17" xfId="0" applyFont="1" applyFill="1" applyBorder="1" applyAlignment="1">
      <alignment vertical="top"/>
    </xf>
    <xf numFmtId="0" fontId="1" fillId="0" borderId="2" xfId="0" applyFont="1" applyFill="1" applyBorder="1" applyAlignment="1">
      <alignment horizontal="center" wrapText="1"/>
    </xf>
    <xf numFmtId="0" fontId="1" fillId="0" borderId="2" xfId="0" applyFont="1" applyBorder="1" applyAlignment="1">
      <alignment horizontal="left"/>
    </xf>
    <xf numFmtId="0" fontId="2" fillId="2" borderId="2" xfId="0" applyFont="1" applyFill="1" applyBorder="1" applyAlignment="1">
      <alignment/>
    </xf>
    <xf numFmtId="0" fontId="3" fillId="2" borderId="2" xfId="0" applyFont="1" applyFill="1" applyBorder="1" applyAlignment="1">
      <alignment horizontal="center" vertical="top" wrapText="1"/>
    </xf>
    <xf numFmtId="0" fontId="3" fillId="2" borderId="2" xfId="0" applyFont="1" applyFill="1" applyBorder="1" applyAlignment="1">
      <alignment horizontal="left" vertical="top"/>
    </xf>
    <xf numFmtId="181" fontId="10" fillId="0" borderId="2" xfId="0" applyNumberFormat="1" applyFont="1" applyBorder="1" applyAlignment="1">
      <alignment wrapText="1"/>
    </xf>
    <xf numFmtId="0" fontId="3" fillId="2" borderId="2" xfId="0" applyFont="1" applyFill="1" applyBorder="1" applyAlignment="1">
      <alignment horizontal="center" vertical="top"/>
    </xf>
    <xf numFmtId="4" fontId="3" fillId="2" borderId="2" xfId="0" applyNumberFormat="1" applyFont="1" applyFill="1" applyBorder="1" applyAlignment="1">
      <alignment horizontal="center" vertical="top"/>
    </xf>
    <xf numFmtId="0" fontId="2" fillId="2" borderId="2" xfId="0" applyFont="1" applyFill="1" applyBorder="1" applyAlignment="1">
      <alignment vertical="top"/>
    </xf>
    <xf numFmtId="0" fontId="2" fillId="2" borderId="2" xfId="0" applyFont="1" applyFill="1" applyBorder="1" applyAlignment="1">
      <alignment horizontal="right" vertical="top" wrapText="1"/>
    </xf>
    <xf numFmtId="0" fontId="2" fillId="2" borderId="2" xfId="0" applyFont="1" applyFill="1" applyBorder="1" applyAlignment="1">
      <alignment horizontal="left" vertical="top"/>
    </xf>
    <xf numFmtId="0" fontId="2" fillId="2" borderId="2" xfId="0" applyFont="1" applyFill="1" applyBorder="1" applyAlignment="1">
      <alignment horizontal="center" vertical="top"/>
    </xf>
    <xf numFmtId="4" fontId="2" fillId="2" borderId="2" xfId="0" applyNumberFormat="1" applyFont="1" applyFill="1" applyBorder="1" applyAlignment="1">
      <alignment vertical="top"/>
    </xf>
    <xf numFmtId="4" fontId="3" fillId="2" borderId="2" xfId="0" applyNumberFormat="1" applyFont="1" applyFill="1" applyBorder="1" applyAlignment="1">
      <alignment/>
    </xf>
    <xf numFmtId="0" fontId="3" fillId="0" borderId="0" xfId="0" applyFont="1" applyFill="1" applyBorder="1" applyAlignment="1">
      <alignment/>
    </xf>
    <xf numFmtId="3" fontId="3" fillId="0" borderId="2" xfId="0" applyNumberFormat="1" applyFont="1" applyBorder="1" applyAlignment="1">
      <alignment horizontal="left" vertical="top" wrapText="1"/>
    </xf>
    <xf numFmtId="0" fontId="2" fillId="2" borderId="2" xfId="0" applyFont="1" applyFill="1" applyBorder="1" applyAlignment="1">
      <alignment horizontal="right" vertical="top"/>
    </xf>
    <xf numFmtId="0" fontId="2" fillId="0" borderId="3" xfId="0" applyFont="1" applyFill="1" applyBorder="1" applyAlignment="1">
      <alignment vertical="top"/>
    </xf>
    <xf numFmtId="0" fontId="2" fillId="0" borderId="3" xfId="0" applyFont="1" applyFill="1" applyBorder="1" applyAlignment="1">
      <alignment horizontal="right" vertical="top" wrapText="1"/>
    </xf>
    <xf numFmtId="0" fontId="2" fillId="0" borderId="3" xfId="0" applyFont="1" applyBorder="1" applyAlignment="1">
      <alignment horizontal="right" vertical="top"/>
    </xf>
    <xf numFmtId="0" fontId="2" fillId="0" borderId="3" xfId="0" applyFont="1" applyFill="1" applyBorder="1" applyAlignment="1">
      <alignment horizontal="center" vertical="top"/>
    </xf>
    <xf numFmtId="4" fontId="2" fillId="0" borderId="3" xfId="0" applyNumberFormat="1" applyFont="1" applyFill="1" applyBorder="1" applyAlignment="1">
      <alignment vertical="top"/>
    </xf>
    <xf numFmtId="0" fontId="2"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Border="1" applyAlignment="1">
      <alignment horizontal="left" vertical="top"/>
    </xf>
    <xf numFmtId="0" fontId="2" fillId="0" borderId="1" xfId="0" applyFont="1" applyFill="1" applyBorder="1" applyAlignment="1">
      <alignment horizontal="center" vertical="top"/>
    </xf>
    <xf numFmtId="4" fontId="2" fillId="0" borderId="1" xfId="0" applyNumberFormat="1" applyFont="1" applyFill="1" applyBorder="1" applyAlignment="1">
      <alignment vertical="top"/>
    </xf>
    <xf numFmtId="0" fontId="2" fillId="0" borderId="3" xfId="0" applyFont="1" applyBorder="1" applyAlignment="1">
      <alignment vertical="top"/>
    </xf>
    <xf numFmtId="0" fontId="2" fillId="0" borderId="3" xfId="25" applyFont="1" applyFill="1" applyBorder="1" applyAlignment="1">
      <alignment horizontal="right"/>
      <protection/>
    </xf>
    <xf numFmtId="0" fontId="3" fillId="0"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2" xfId="0" applyFont="1" applyFill="1" applyBorder="1" applyAlignment="1">
      <alignment horizontal="center" vertical="top" wrapText="1"/>
    </xf>
    <xf numFmtId="3" fontId="2" fillId="2" borderId="2" xfId="0" applyNumberFormat="1" applyFont="1" applyFill="1" applyBorder="1" applyAlignment="1">
      <alignment horizontal="center" vertical="top" wrapText="1"/>
    </xf>
    <xf numFmtId="181" fontId="2" fillId="2" borderId="2" xfId="0" applyNumberFormat="1" applyFont="1" applyFill="1" applyBorder="1" applyAlignment="1">
      <alignment vertical="top" wrapText="1"/>
    </xf>
    <xf numFmtId="4" fontId="3" fillId="2" borderId="2" xfId="0" applyNumberFormat="1" applyFont="1" applyFill="1" applyBorder="1" applyAlignment="1">
      <alignment/>
    </xf>
    <xf numFmtId="0" fontId="2" fillId="2" borderId="2" xfId="0" applyFont="1" applyFill="1" applyBorder="1" applyAlignment="1">
      <alignment/>
    </xf>
    <xf numFmtId="0" fontId="2" fillId="2" borderId="2" xfId="0" applyFont="1" applyFill="1" applyBorder="1" applyAlignment="1">
      <alignment horizontal="center"/>
    </xf>
    <xf numFmtId="0" fontId="2" fillId="2" borderId="2" xfId="0" applyFont="1" applyFill="1" applyBorder="1" applyAlignment="1">
      <alignment horizontal="right" wrapText="1"/>
    </xf>
    <xf numFmtId="0" fontId="2" fillId="2" borderId="2" xfId="0" applyFont="1" applyFill="1" applyBorder="1" applyAlignment="1">
      <alignment horizontal="right"/>
    </xf>
    <xf numFmtId="3" fontId="2" fillId="2" borderId="2" xfId="0" applyNumberFormat="1" applyFont="1" applyFill="1" applyBorder="1" applyAlignment="1">
      <alignment horizontal="center"/>
    </xf>
    <xf numFmtId="0" fontId="2" fillId="0" borderId="3" xfId="0" applyFont="1" applyFill="1" applyBorder="1" applyAlignment="1">
      <alignment horizontal="right" wrapText="1"/>
    </xf>
    <xf numFmtId="0" fontId="2" fillId="0" borderId="3" xfId="0" applyFont="1" applyBorder="1" applyAlignment="1">
      <alignment horizontal="right"/>
    </xf>
    <xf numFmtId="181" fontId="2" fillId="0" borderId="3" xfId="0" applyNumberFormat="1" applyFont="1" applyFill="1" applyBorder="1" applyAlignment="1">
      <alignment vertical="top" wrapText="1"/>
    </xf>
    <xf numFmtId="0" fontId="2" fillId="0" borderId="1" xfId="0" applyFont="1" applyFill="1" applyBorder="1" applyAlignment="1">
      <alignment horizontal="center"/>
    </xf>
    <xf numFmtId="0" fontId="3" fillId="0" borderId="1" xfId="0" applyFont="1" applyFill="1" applyBorder="1" applyAlignment="1">
      <alignment horizontal="left" wrapText="1"/>
    </xf>
    <xf numFmtId="0" fontId="3" fillId="0" borderId="1" xfId="0" applyFont="1" applyBorder="1" applyAlignment="1">
      <alignment horizontal="left" wrapText="1"/>
    </xf>
    <xf numFmtId="3" fontId="2" fillId="0" borderId="1" xfId="0" applyNumberFormat="1" applyFont="1" applyFill="1" applyBorder="1" applyAlignment="1">
      <alignment horizontal="center"/>
    </xf>
    <xf numFmtId="181" fontId="3" fillId="2" borderId="2" xfId="0" applyNumberFormat="1" applyFont="1" applyFill="1" applyBorder="1" applyAlignment="1">
      <alignment/>
    </xf>
    <xf numFmtId="181" fontId="2" fillId="2" borderId="2" xfId="0" applyNumberFormat="1" applyFont="1" applyFill="1" applyBorder="1" applyAlignment="1">
      <alignment/>
    </xf>
    <xf numFmtId="0" fontId="2" fillId="0" borderId="1" xfId="0" applyFont="1" applyBorder="1" applyAlignment="1">
      <alignment vertical="top"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183" fontId="2" fillId="0" borderId="1" xfId="0" applyNumberFormat="1" applyFont="1" applyBorder="1" applyAlignment="1">
      <alignment vertical="top" wrapText="1"/>
    </xf>
    <xf numFmtId="181" fontId="2" fillId="0" borderId="1" xfId="0" applyNumberFormat="1" applyFont="1" applyBorder="1" applyAlignment="1">
      <alignment vertical="top" wrapText="1"/>
    </xf>
    <xf numFmtId="0" fontId="1" fillId="0" borderId="0" xfId="0" applyFont="1" applyFill="1" applyBorder="1" applyAlignment="1">
      <alignment/>
    </xf>
    <xf numFmtId="0" fontId="0" fillId="0" borderId="0" xfId="0" applyFont="1" applyFill="1" applyBorder="1" applyAlignment="1">
      <alignment/>
    </xf>
    <xf numFmtId="0" fontId="0" fillId="0" borderId="1" xfId="0" applyFont="1" applyBorder="1" applyAlignment="1">
      <alignment vertical="top" wrapText="1"/>
    </xf>
    <xf numFmtId="0" fontId="1" fillId="0" borderId="1" xfId="0" applyFont="1" applyBorder="1" applyAlignment="1">
      <alignment horizontal="left" vertical="top" wrapText="1"/>
    </xf>
    <xf numFmtId="181" fontId="0" fillId="0" borderId="1" xfId="0" applyNumberFormat="1" applyFont="1" applyBorder="1" applyAlignment="1">
      <alignment vertical="top" wrapText="1"/>
    </xf>
    <xf numFmtId="0" fontId="3" fillId="2" borderId="5" xfId="0" applyFont="1" applyFill="1" applyBorder="1" applyAlignment="1">
      <alignment/>
    </xf>
    <xf numFmtId="49" fontId="3" fillId="2" borderId="6" xfId="0" applyNumberFormat="1" applyFont="1" applyFill="1" applyBorder="1" applyAlignment="1">
      <alignment/>
    </xf>
    <xf numFmtId="0" fontId="3" fillId="2" borderId="6" xfId="0" applyFont="1" applyFill="1" applyBorder="1" applyAlignment="1">
      <alignment horizontal="center" vertical="top" wrapText="1"/>
    </xf>
    <xf numFmtId="0" fontId="2" fillId="2" borderId="6" xfId="0" applyFont="1" applyFill="1" applyBorder="1" applyAlignment="1">
      <alignment/>
    </xf>
    <xf numFmtId="0" fontId="3" fillId="2" borderId="6" xfId="0" applyFont="1" applyFill="1" applyBorder="1" applyAlignment="1">
      <alignment/>
    </xf>
    <xf numFmtId="181" fontId="3" fillId="2" borderId="6" xfId="0" applyNumberFormat="1" applyFont="1" applyFill="1" applyBorder="1" applyAlignment="1">
      <alignment/>
    </xf>
    <xf numFmtId="181" fontId="3" fillId="2" borderId="18" xfId="0" applyNumberFormat="1" applyFont="1" applyFill="1" applyBorder="1" applyAlignment="1">
      <alignment/>
    </xf>
    <xf numFmtId="4" fontId="3" fillId="2" borderId="14" xfId="0" applyNumberFormat="1" applyFont="1" applyFill="1" applyBorder="1" applyAlignment="1">
      <alignment/>
    </xf>
    <xf numFmtId="0" fontId="0" fillId="4" borderId="5" xfId="0" applyFont="1" applyFill="1" applyBorder="1" applyAlignment="1">
      <alignment vertical="top"/>
    </xf>
    <xf numFmtId="0" fontId="0" fillId="4" borderId="6" xfId="0" applyFont="1" applyFill="1" applyBorder="1" applyAlignment="1">
      <alignment vertical="top"/>
    </xf>
    <xf numFmtId="0" fontId="2" fillId="0" borderId="19" xfId="0" applyFont="1" applyFill="1" applyBorder="1" applyAlignment="1">
      <alignment vertical="top"/>
    </xf>
    <xf numFmtId="0" fontId="2" fillId="0" borderId="4" xfId="0" applyFont="1" applyFill="1" applyBorder="1" applyAlignment="1">
      <alignment vertical="top"/>
    </xf>
    <xf numFmtId="0" fontId="2" fillId="0" borderId="4" xfId="0" applyFont="1" applyBorder="1" applyAlignment="1">
      <alignment horizontal="right" vertical="top"/>
    </xf>
    <xf numFmtId="0" fontId="3" fillId="0" borderId="2" xfId="0" applyFont="1" applyFill="1" applyBorder="1" applyAlignment="1">
      <alignment vertical="top"/>
    </xf>
    <xf numFmtId="0" fontId="3" fillId="0" borderId="2" xfId="0" applyFont="1" applyBorder="1" applyAlignment="1">
      <alignment horizontal="right" wrapText="1"/>
    </xf>
    <xf numFmtId="4" fontId="3" fillId="0" borderId="2" xfId="0" applyNumberFormat="1" applyFont="1" applyFill="1" applyBorder="1" applyAlignment="1">
      <alignment vertical="top"/>
    </xf>
    <xf numFmtId="49" fontId="2" fillId="5" borderId="20" xfId="0" applyNumberFormat="1" applyFont="1" applyFill="1" applyBorder="1" applyAlignment="1">
      <alignment horizontal="right" vertical="center" wrapText="1"/>
    </xf>
    <xf numFmtId="49" fontId="2" fillId="5" borderId="21" xfId="0" applyNumberFormat="1" applyFont="1" applyFill="1" applyBorder="1" applyAlignment="1">
      <alignment horizontal="right" vertical="center" wrapText="1"/>
    </xf>
    <xf numFmtId="49" fontId="2" fillId="5" borderId="0" xfId="0" applyNumberFormat="1" applyFont="1" applyFill="1" applyBorder="1" applyAlignment="1">
      <alignment horizontal="right" vertical="center" wrapText="1"/>
    </xf>
    <xf numFmtId="4" fontId="3" fillId="0" borderId="0" xfId="0" applyNumberFormat="1" applyFont="1" applyFill="1" applyBorder="1" applyAlignment="1">
      <alignment/>
    </xf>
    <xf numFmtId="0" fontId="2" fillId="0" borderId="2" xfId="0" applyFont="1" applyFill="1" applyBorder="1" applyAlignment="1">
      <alignment horizontal="left" vertical="top"/>
    </xf>
    <xf numFmtId="0" fontId="1" fillId="2" borderId="15" xfId="0" applyFont="1" applyFill="1" applyBorder="1" applyAlignment="1">
      <alignment horizontal="center" vertical="top"/>
    </xf>
    <xf numFmtId="0" fontId="0" fillId="2" borderId="17" xfId="0" applyFont="1" applyFill="1" applyBorder="1" applyAlignment="1">
      <alignment/>
    </xf>
    <xf numFmtId="184" fontId="1" fillId="2" borderId="15" xfId="0" applyNumberFormat="1" applyFont="1" applyFill="1" applyBorder="1" applyAlignment="1">
      <alignment horizontal="center" vertical="top"/>
    </xf>
    <xf numFmtId="184" fontId="0" fillId="0" borderId="0" xfId="0" applyNumberFormat="1" applyFont="1" applyFill="1" applyAlignment="1">
      <alignment/>
    </xf>
    <xf numFmtId="184" fontId="0" fillId="2" borderId="15" xfId="0" applyNumberFormat="1" applyFont="1" applyFill="1" applyBorder="1" applyAlignment="1">
      <alignment vertical="top"/>
    </xf>
    <xf numFmtId="184" fontId="0" fillId="0" borderId="7" xfId="0" applyNumberFormat="1" applyFont="1" applyFill="1" applyBorder="1" applyAlignment="1">
      <alignment vertical="top"/>
    </xf>
    <xf numFmtId="184" fontId="0" fillId="0" borderId="9" xfId="0" applyNumberFormat="1" applyFont="1" applyFill="1" applyBorder="1" applyAlignment="1">
      <alignment vertical="top"/>
    </xf>
    <xf numFmtId="184" fontId="0" fillId="2" borderId="14" xfId="0" applyNumberFormat="1" applyFont="1" applyFill="1" applyBorder="1" applyAlignment="1">
      <alignment vertical="top"/>
    </xf>
    <xf numFmtId="184" fontId="0" fillId="0" borderId="10" xfId="0" applyNumberFormat="1" applyFont="1" applyFill="1" applyBorder="1" applyAlignment="1">
      <alignment vertical="top"/>
    </xf>
    <xf numFmtId="184" fontId="0" fillId="2" borderId="17" xfId="0" applyNumberFormat="1" applyFont="1" applyFill="1" applyBorder="1" applyAlignment="1">
      <alignment vertical="top"/>
    </xf>
    <xf numFmtId="184" fontId="0" fillId="3" borderId="14" xfId="0" applyNumberFormat="1" applyFont="1" applyFill="1" applyBorder="1" applyAlignment="1">
      <alignment vertical="top"/>
    </xf>
    <xf numFmtId="184" fontId="0" fillId="0" borderId="13" xfId="0" applyNumberFormat="1" applyFont="1" applyFill="1" applyBorder="1" applyAlignment="1">
      <alignment vertical="top"/>
    </xf>
    <xf numFmtId="184" fontId="0" fillId="0" borderId="8" xfId="0" applyNumberFormat="1" applyFont="1" applyFill="1" applyBorder="1" applyAlignment="1">
      <alignment vertical="top"/>
    </xf>
    <xf numFmtId="184" fontId="1" fillId="3" borderId="15" xfId="0" applyNumberFormat="1" applyFont="1" applyFill="1" applyBorder="1" applyAlignment="1">
      <alignment vertical="top"/>
    </xf>
    <xf numFmtId="184" fontId="1" fillId="2" borderId="15" xfId="0" applyNumberFormat="1" applyFont="1" applyFill="1" applyBorder="1" applyAlignment="1">
      <alignment vertical="top"/>
    </xf>
    <xf numFmtId="184" fontId="0" fillId="2" borderId="17" xfId="0" applyNumberFormat="1" applyFont="1" applyFill="1" applyBorder="1" applyAlignment="1">
      <alignment/>
    </xf>
    <xf numFmtId="184" fontId="1" fillId="2" borderId="16" xfId="0" applyNumberFormat="1" applyFont="1" applyFill="1" applyBorder="1" applyAlignment="1">
      <alignment vertical="top"/>
    </xf>
    <xf numFmtId="184" fontId="1" fillId="0" borderId="0" xfId="0" applyNumberFormat="1" applyFont="1" applyFill="1" applyBorder="1" applyAlignment="1">
      <alignment vertical="top"/>
    </xf>
    <xf numFmtId="184" fontId="0" fillId="0" borderId="0" xfId="0" applyNumberFormat="1" applyFont="1" applyFill="1" applyBorder="1" applyAlignment="1">
      <alignment vertical="top"/>
    </xf>
    <xf numFmtId="184" fontId="1" fillId="2" borderId="17" xfId="0" applyNumberFormat="1" applyFont="1" applyFill="1" applyBorder="1" applyAlignment="1">
      <alignment vertical="top"/>
    </xf>
    <xf numFmtId="184" fontId="3" fillId="2" borderId="17" xfId="0" applyNumberFormat="1" applyFont="1" applyFill="1" applyBorder="1" applyAlignment="1">
      <alignment vertical="top"/>
    </xf>
    <xf numFmtId="184" fontId="0" fillId="3" borderId="17" xfId="0" applyNumberFormat="1"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184" fontId="15" fillId="0" borderId="0" xfId="0" applyNumberFormat="1" applyFont="1" applyFill="1" applyAlignment="1">
      <alignment/>
    </xf>
    <xf numFmtId="0" fontId="16" fillId="0" borderId="0" xfId="0" applyFont="1" applyBorder="1" applyAlignment="1">
      <alignment horizontal="center"/>
    </xf>
    <xf numFmtId="184" fontId="15" fillId="0" borderId="0" xfId="0" applyNumberFormat="1" applyFont="1" applyBorder="1" applyAlignment="1">
      <alignment/>
    </xf>
    <xf numFmtId="0" fontId="17" fillId="0" borderId="0" xfId="0" applyFont="1" applyFill="1" applyBorder="1" applyAlignment="1">
      <alignment horizontal="left"/>
    </xf>
    <xf numFmtId="0" fontId="0" fillId="0" borderId="22" xfId="0" applyFont="1" applyFill="1" applyBorder="1" applyAlignment="1">
      <alignment/>
    </xf>
    <xf numFmtId="0" fontId="0" fillId="0" borderId="11" xfId="0" applyFont="1" applyBorder="1" applyAlignment="1">
      <alignment horizontal="center"/>
    </xf>
    <xf numFmtId="0" fontId="0" fillId="0" borderId="7" xfId="0" applyFont="1" applyBorder="1" applyAlignment="1" quotePrefix="1">
      <alignment horizontal="center"/>
    </xf>
    <xf numFmtId="0" fontId="0" fillId="0" borderId="7" xfId="0" applyFont="1" applyBorder="1" applyAlignment="1">
      <alignment horizontal="center"/>
    </xf>
    <xf numFmtId="0" fontId="1" fillId="0" borderId="10" xfId="0" applyFont="1" applyFill="1" applyBorder="1" applyAlignment="1">
      <alignment vertical="top"/>
    </xf>
    <xf numFmtId="0" fontId="0" fillId="0" borderId="7" xfId="0" applyFont="1" applyFill="1" applyBorder="1" applyAlignment="1">
      <alignment horizontal="left" vertical="top"/>
    </xf>
    <xf numFmtId="0" fontId="15" fillId="0" borderId="11" xfId="0" applyFont="1" applyBorder="1" applyAlignment="1">
      <alignment/>
    </xf>
    <xf numFmtId="0" fontId="15" fillId="0" borderId="11" xfId="0" applyFont="1" applyBorder="1" applyAlignment="1">
      <alignment horizontal="left" vertical="top" wrapText="1"/>
    </xf>
    <xf numFmtId="0" fontId="0" fillId="0" borderId="11" xfId="0" applyFont="1" applyBorder="1" applyAlignment="1">
      <alignment horizontal="left"/>
    </xf>
    <xf numFmtId="0" fontId="1" fillId="0" borderId="12" xfId="0" applyFont="1" applyFill="1" applyBorder="1" applyAlignment="1">
      <alignment vertical="top"/>
    </xf>
    <xf numFmtId="0" fontId="0" fillId="0" borderId="11" xfId="0" applyFont="1" applyFill="1" applyBorder="1" applyAlignment="1">
      <alignment horizontal="left" vertical="top"/>
    </xf>
    <xf numFmtId="0" fontId="1" fillId="0" borderId="23" xfId="0" applyFont="1" applyFill="1" applyBorder="1" applyAlignment="1">
      <alignment vertical="top"/>
    </xf>
    <xf numFmtId="0" fontId="0" fillId="0" borderId="4" xfId="0" applyFont="1" applyFill="1" applyBorder="1" applyAlignment="1">
      <alignment horizontal="left" vertical="top"/>
    </xf>
    <xf numFmtId="3" fontId="15" fillId="0" borderId="4" xfId="0" applyNumberFormat="1" applyFont="1" applyBorder="1" applyAlignment="1">
      <alignment/>
    </xf>
    <xf numFmtId="0" fontId="0" fillId="0" borderId="4" xfId="0" applyFont="1" applyFill="1" applyBorder="1" applyAlignment="1">
      <alignment vertical="top"/>
    </xf>
    <xf numFmtId="0" fontId="15" fillId="0" borderId="4" xfId="0" applyFont="1" applyBorder="1" applyAlignment="1">
      <alignment horizontal="center"/>
    </xf>
    <xf numFmtId="0" fontId="15" fillId="0" borderId="4" xfId="0" applyFont="1" applyBorder="1" applyAlignment="1">
      <alignment/>
    </xf>
    <xf numFmtId="0" fontId="0" fillId="0" borderId="11" xfId="0" applyFont="1" applyBorder="1" applyAlignment="1">
      <alignment/>
    </xf>
    <xf numFmtId="0" fontId="0" fillId="0" borderId="24" xfId="0" applyFont="1" applyFill="1" applyBorder="1" applyAlignment="1">
      <alignment vertical="top"/>
    </xf>
    <xf numFmtId="3" fontId="2" fillId="0" borderId="4" xfId="0" applyNumberFormat="1" applyFont="1" applyBorder="1" applyAlignment="1">
      <alignment/>
    </xf>
    <xf numFmtId="0" fontId="0" fillId="0" borderId="4" xfId="0" applyFont="1" applyFill="1" applyBorder="1" applyAlignment="1">
      <alignment/>
    </xf>
    <xf numFmtId="0" fontId="0" fillId="0" borderId="4" xfId="0" applyFont="1" applyBorder="1" applyAlignment="1">
      <alignment/>
    </xf>
    <xf numFmtId="0" fontId="0" fillId="0" borderId="4" xfId="0" applyFont="1" applyBorder="1" applyAlignment="1">
      <alignment horizontal="left"/>
    </xf>
    <xf numFmtId="0" fontId="0" fillId="0" borderId="25" xfId="0" applyFont="1" applyFill="1" applyBorder="1" applyAlignment="1">
      <alignment vertical="top"/>
    </xf>
    <xf numFmtId="184" fontId="1" fillId="0" borderId="13" xfId="0" applyNumberFormat="1" applyFont="1" applyFill="1" applyBorder="1" applyAlignment="1">
      <alignment vertical="top"/>
    </xf>
    <xf numFmtId="184" fontId="0" fillId="0" borderId="0" xfId="0" applyNumberFormat="1" applyFont="1" applyFill="1" applyBorder="1" applyAlignment="1">
      <alignment horizontal="left" vertical="top"/>
    </xf>
    <xf numFmtId="184" fontId="15" fillId="0" borderId="26" xfId="0" applyNumberFormat="1" applyFont="1" applyBorder="1" applyAlignment="1">
      <alignment/>
    </xf>
    <xf numFmtId="184" fontId="2" fillId="0" borderId="26" xfId="0" applyNumberFormat="1" applyFont="1" applyBorder="1" applyAlignment="1">
      <alignment/>
    </xf>
    <xf numFmtId="184" fontId="2" fillId="0" borderId="26" xfId="0" applyNumberFormat="1" applyFont="1" applyFill="1" applyBorder="1" applyAlignment="1">
      <alignment vertical="top"/>
    </xf>
    <xf numFmtId="184" fontId="0" fillId="0" borderId="26" xfId="0" applyNumberFormat="1" applyFont="1" applyFill="1" applyBorder="1" applyAlignment="1">
      <alignment vertical="top"/>
    </xf>
    <xf numFmtId="184" fontId="0" fillId="0" borderId="26" xfId="0" applyNumberFormat="1" applyFont="1" applyFill="1" applyBorder="1" applyAlignment="1">
      <alignment/>
    </xf>
    <xf numFmtId="184" fontId="0" fillId="0" borderId="27" xfId="0" applyNumberFormat="1" applyFont="1" applyFill="1" applyBorder="1" applyAlignment="1">
      <alignment vertical="top"/>
    </xf>
    <xf numFmtId="184" fontId="15" fillId="0" borderId="7" xfId="0" applyNumberFormat="1" applyFont="1" applyBorder="1" applyAlignment="1">
      <alignment/>
    </xf>
    <xf numFmtId="184" fontId="2" fillId="0" borderId="7" xfId="0" applyNumberFormat="1" applyFont="1" applyBorder="1" applyAlignment="1">
      <alignment horizontal="right"/>
    </xf>
    <xf numFmtId="184" fontId="2" fillId="0" borderId="7" xfId="0" applyNumberFormat="1" applyFont="1" applyFill="1" applyBorder="1" applyAlignment="1">
      <alignment vertical="top"/>
    </xf>
    <xf numFmtId="0" fontId="0" fillId="0" borderId="7" xfId="0" applyFont="1" applyBorder="1" applyAlignment="1">
      <alignment/>
    </xf>
    <xf numFmtId="184" fontId="0" fillId="0" borderId="7" xfId="0" applyNumberFormat="1" applyFont="1" applyBorder="1" applyAlignment="1">
      <alignment/>
    </xf>
    <xf numFmtId="0" fontId="0" fillId="0" borderId="7" xfId="0" applyFont="1" applyBorder="1" applyAlignment="1">
      <alignment horizontal="left"/>
    </xf>
    <xf numFmtId="184" fontId="0" fillId="0" borderId="7" xfId="0" applyNumberFormat="1" applyFont="1" applyFill="1" applyBorder="1" applyAlignment="1">
      <alignment/>
    </xf>
    <xf numFmtId="0" fontId="18" fillId="0" borderId="0" xfId="24" applyFont="1" applyBorder="1" applyAlignment="1">
      <alignment horizontal="center" vertical="center"/>
      <protection/>
    </xf>
    <xf numFmtId="0" fontId="15" fillId="0" borderId="0" xfId="24" applyFont="1" applyBorder="1" applyAlignment="1">
      <alignment horizontal="left" vertical="center"/>
      <protection/>
    </xf>
    <xf numFmtId="0" fontId="15" fillId="0" borderId="0" xfId="24" applyFont="1" applyBorder="1" applyAlignment="1">
      <alignment horizontal="center" vertical="center"/>
      <protection/>
    </xf>
    <xf numFmtId="4" fontId="19" fillId="0" borderId="0" xfId="24" applyNumberFormat="1" applyFont="1" applyBorder="1" applyAlignment="1">
      <alignment horizontal="left" vertical="center"/>
      <protection/>
    </xf>
    <xf numFmtId="0" fontId="15" fillId="0" borderId="0" xfId="24" applyFont="1">
      <alignment/>
      <protection/>
    </xf>
    <xf numFmtId="0" fontId="20" fillId="0" borderId="0" xfId="0" applyFont="1" applyAlignment="1">
      <alignment/>
    </xf>
    <xf numFmtId="0" fontId="18" fillId="4" borderId="6" xfId="24" applyFont="1" applyFill="1" applyBorder="1" applyAlignment="1">
      <alignment horizontal="center" vertical="center" wrapText="1"/>
      <protection/>
    </xf>
    <xf numFmtId="0" fontId="18" fillId="4" borderId="28" xfId="24" applyFont="1" applyFill="1" applyBorder="1" applyAlignment="1">
      <alignment horizontal="center" vertical="center" wrapText="1"/>
      <protection/>
    </xf>
    <xf numFmtId="0" fontId="18" fillId="0" borderId="29" xfId="24" applyFont="1" applyFill="1" applyBorder="1" applyAlignment="1">
      <alignment horizontal="center" vertical="center"/>
      <protection/>
    </xf>
    <xf numFmtId="0" fontId="18" fillId="0" borderId="1" xfId="24" applyFont="1" applyFill="1" applyBorder="1" applyAlignment="1">
      <alignment horizontal="center" vertical="center"/>
      <protection/>
    </xf>
    <xf numFmtId="0" fontId="18" fillId="0" borderId="1" xfId="24" applyFont="1" applyFill="1" applyBorder="1" applyAlignment="1">
      <alignment vertical="center" wrapText="1"/>
      <protection/>
    </xf>
    <xf numFmtId="0" fontId="18" fillId="0" borderId="1" xfId="24" applyFont="1" applyFill="1" applyBorder="1" applyAlignment="1">
      <alignment horizontal="center" vertical="center" wrapText="1"/>
      <protection/>
    </xf>
    <xf numFmtId="4" fontId="18" fillId="0" borderId="1" xfId="24" applyNumberFormat="1" applyFont="1" applyFill="1" applyBorder="1" applyAlignment="1">
      <alignment horizontal="center"/>
      <protection/>
    </xf>
    <xf numFmtId="4" fontId="18" fillId="0" borderId="30" xfId="24" applyNumberFormat="1" applyFont="1" applyFill="1" applyBorder="1" applyAlignment="1">
      <alignment horizontal="center"/>
      <protection/>
    </xf>
    <xf numFmtId="0" fontId="15" fillId="0" borderId="31" xfId="24" applyFont="1" applyFill="1" applyBorder="1" applyAlignment="1">
      <alignment vertical="center"/>
      <protection/>
    </xf>
    <xf numFmtId="0" fontId="15" fillId="0" borderId="32" xfId="24" applyFont="1" applyFill="1" applyBorder="1" applyAlignment="1">
      <alignment vertical="center"/>
      <protection/>
    </xf>
    <xf numFmtId="0" fontId="15" fillId="0" borderId="3" xfId="24" applyFont="1" applyFill="1" applyBorder="1" applyAlignment="1">
      <alignment vertical="center" wrapText="1"/>
      <protection/>
    </xf>
    <xf numFmtId="0" fontId="15" fillId="0" borderId="33" xfId="24" applyFont="1" applyFill="1" applyBorder="1" applyAlignment="1">
      <alignment vertical="center" wrapText="1"/>
      <protection/>
    </xf>
    <xf numFmtId="0" fontId="15" fillId="0" borderId="33" xfId="24" applyFont="1" applyFill="1" applyBorder="1" applyAlignment="1">
      <alignment horizontal="center" vertical="center" wrapText="1"/>
      <protection/>
    </xf>
    <xf numFmtId="0" fontId="15" fillId="0" borderId="3" xfId="24" applyFont="1" applyFill="1" applyBorder="1" applyAlignment="1">
      <alignment horizontal="center" vertical="center" wrapText="1"/>
      <protection/>
    </xf>
    <xf numFmtId="4" fontId="15" fillId="0" borderId="3" xfId="24" applyNumberFormat="1" applyFont="1" applyFill="1" applyBorder="1" applyAlignment="1">
      <alignment horizontal="center" vertical="center"/>
      <protection/>
    </xf>
    <xf numFmtId="4" fontId="15" fillId="0" borderId="34" xfId="24" applyNumberFormat="1" applyFont="1" applyFill="1" applyBorder="1" applyAlignment="1">
      <alignment horizontal="right" vertical="center"/>
      <protection/>
    </xf>
    <xf numFmtId="0" fontId="15" fillId="0" borderId="35" xfId="24" applyFont="1" applyFill="1" applyBorder="1" applyAlignment="1">
      <alignment horizontal="center" vertical="center"/>
      <protection/>
    </xf>
    <xf numFmtId="0" fontId="15" fillId="0" borderId="2" xfId="24" applyFont="1" applyFill="1" applyBorder="1" applyAlignment="1">
      <alignment horizontal="center" vertical="center"/>
      <protection/>
    </xf>
    <xf numFmtId="0" fontId="15" fillId="0" borderId="2" xfId="24" applyFont="1" applyFill="1" applyBorder="1" applyAlignment="1">
      <alignment horizontal="left" vertical="center" wrapText="1"/>
      <protection/>
    </xf>
    <xf numFmtId="0" fontId="15" fillId="0" borderId="2" xfId="24" applyFont="1" applyFill="1" applyBorder="1" applyAlignment="1">
      <alignment horizontal="center" vertical="center" wrapText="1"/>
      <protection/>
    </xf>
    <xf numFmtId="4" fontId="15" fillId="0" borderId="2" xfId="24" applyNumberFormat="1" applyFont="1" applyFill="1" applyBorder="1" applyAlignment="1">
      <alignment horizontal="center" vertical="center"/>
      <protection/>
    </xf>
    <xf numFmtId="0" fontId="15" fillId="0" borderId="31" xfId="24" applyFont="1" applyFill="1" applyBorder="1" applyAlignment="1">
      <alignment horizontal="center" vertical="center"/>
      <protection/>
    </xf>
    <xf numFmtId="0" fontId="15" fillId="0" borderId="3" xfId="24" applyFont="1" applyFill="1" applyBorder="1" applyAlignment="1">
      <alignment horizontal="center" vertical="center"/>
      <protection/>
    </xf>
    <xf numFmtId="0" fontId="15" fillId="0" borderId="3" xfId="24" applyFont="1" applyFill="1" applyBorder="1" applyAlignment="1">
      <alignment horizontal="left" vertical="center" wrapText="1"/>
      <protection/>
    </xf>
    <xf numFmtId="0" fontId="3" fillId="0" borderId="1" xfId="0" applyFont="1" applyFill="1" applyBorder="1" applyAlignment="1">
      <alignment horizontal="center" vertical="center" wrapText="1"/>
    </xf>
    <xf numFmtId="185" fontId="3" fillId="0" borderId="1" xfId="0" applyNumberFormat="1" applyFont="1" applyFill="1" applyBorder="1" applyAlignment="1">
      <alignment horizontal="center"/>
    </xf>
    <xf numFmtId="185" fontId="3" fillId="0" borderId="30" xfId="0" applyNumberFormat="1" applyFont="1" applyFill="1" applyBorder="1" applyAlignment="1">
      <alignment horizontal="center"/>
    </xf>
    <xf numFmtId="0" fontId="15" fillId="0" borderId="1" xfId="24" applyFont="1" applyFill="1" applyBorder="1" applyAlignment="1">
      <alignment horizontal="center" vertical="center"/>
      <protection/>
    </xf>
    <xf numFmtId="0" fontId="15" fillId="0" borderId="1" xfId="24" applyFont="1" applyFill="1" applyBorder="1" applyAlignment="1">
      <alignment horizontal="left" vertical="center" wrapText="1"/>
      <protection/>
    </xf>
    <xf numFmtId="0" fontId="15" fillId="0" borderId="1" xfId="24" applyFont="1" applyFill="1" applyBorder="1" applyAlignment="1">
      <alignment horizontal="center" vertical="center" wrapText="1"/>
      <protection/>
    </xf>
    <xf numFmtId="4" fontId="15" fillId="0" borderId="1" xfId="24" applyNumberFormat="1" applyFont="1" applyFill="1" applyBorder="1" applyAlignment="1">
      <alignment horizontal="center" vertical="center"/>
      <protection/>
    </xf>
    <xf numFmtId="0" fontId="15" fillId="0" borderId="3" xfId="24" applyFont="1" applyBorder="1" applyAlignment="1">
      <alignment horizontal="center" vertical="center"/>
      <protection/>
    </xf>
    <xf numFmtId="0" fontId="15" fillId="0" borderId="2" xfId="24" applyFont="1" applyFill="1" applyBorder="1" applyAlignment="1">
      <alignment horizontal="right" vertical="center" wrapText="1"/>
      <protection/>
    </xf>
    <xf numFmtId="0" fontId="18" fillId="0" borderId="35" xfId="24" applyFont="1" applyFill="1" applyBorder="1" applyAlignment="1">
      <alignment horizontal="center" vertical="center"/>
      <protection/>
    </xf>
    <xf numFmtId="0" fontId="18" fillId="0" borderId="2" xfId="24" applyFont="1" applyFill="1" applyBorder="1" applyAlignment="1">
      <alignment horizontal="center" vertical="center"/>
      <protection/>
    </xf>
    <xf numFmtId="0" fontId="18" fillId="0" borderId="2" xfId="24" applyFont="1" applyFill="1" applyBorder="1" applyAlignment="1">
      <alignment vertical="center" wrapText="1"/>
      <protection/>
    </xf>
    <xf numFmtId="0" fontId="18" fillId="0" borderId="2" xfId="24" applyFont="1" applyFill="1" applyBorder="1" applyAlignment="1">
      <alignment horizontal="center" vertical="center" wrapText="1"/>
      <protection/>
    </xf>
    <xf numFmtId="4" fontId="15" fillId="0" borderId="34" xfId="24" applyNumberFormat="1" applyFont="1" applyFill="1" applyBorder="1" applyAlignment="1">
      <alignment vertical="center"/>
      <protection/>
    </xf>
    <xf numFmtId="0" fontId="18" fillId="0" borderId="35" xfId="24" applyFont="1" applyFill="1" applyBorder="1" applyAlignment="1">
      <alignment horizontal="center" vertical="center"/>
      <protection/>
    </xf>
    <xf numFmtId="0" fontId="18" fillId="0" borderId="2" xfId="24" applyFont="1" applyFill="1" applyBorder="1" applyAlignment="1">
      <alignment horizontal="center" vertical="center"/>
      <protection/>
    </xf>
    <xf numFmtId="0" fontId="18" fillId="0" borderId="2" xfId="24" applyFont="1" applyFill="1" applyBorder="1" applyAlignment="1">
      <alignment vertical="center" wrapText="1"/>
      <protection/>
    </xf>
    <xf numFmtId="4" fontId="18" fillId="0" borderId="2" xfId="24" applyNumberFormat="1" applyFont="1" applyFill="1" applyBorder="1" applyAlignment="1">
      <alignment horizontal="center" vertical="center"/>
      <protection/>
    </xf>
    <xf numFmtId="0" fontId="15" fillId="0" borderId="35" xfId="24" applyFont="1" applyFill="1" applyBorder="1" applyAlignment="1">
      <alignment horizontal="center" vertical="center" wrapText="1"/>
      <protection/>
    </xf>
    <xf numFmtId="0" fontId="15" fillId="0" borderId="0" xfId="24" applyFont="1" applyAlignment="1">
      <alignment horizontal="left" vertical="center"/>
      <protection/>
    </xf>
    <xf numFmtId="0" fontId="3" fillId="0" borderId="29" xfId="0" applyFont="1" applyFill="1" applyBorder="1" applyAlignment="1">
      <alignment horizontal="center" vertical="center"/>
    </xf>
    <xf numFmtId="4" fontId="15" fillId="0" borderId="0" xfId="24" applyNumberFormat="1" applyFont="1" applyAlignment="1">
      <alignment horizontal="left" vertical="center"/>
      <protection/>
    </xf>
    <xf numFmtId="0" fontId="15" fillId="4" borderId="16" xfId="24" applyFont="1" applyFill="1" applyBorder="1" applyAlignment="1">
      <alignment horizontal="center" vertical="center"/>
      <protection/>
    </xf>
    <xf numFmtId="0" fontId="15" fillId="4" borderId="17" xfId="24" applyFont="1" applyFill="1" applyBorder="1" applyAlignment="1">
      <alignment horizontal="center" vertical="center"/>
      <protection/>
    </xf>
    <xf numFmtId="0" fontId="19" fillId="0" borderId="0" xfId="24" applyFont="1" applyBorder="1" applyAlignment="1">
      <alignment horizontal="left" vertical="center"/>
      <protection/>
    </xf>
    <xf numFmtId="0" fontId="15" fillId="0" borderId="4" xfId="24" applyFont="1" applyFill="1" applyBorder="1" applyAlignment="1">
      <alignment horizontal="left" vertical="center" wrapText="1"/>
      <protection/>
    </xf>
    <xf numFmtId="0" fontId="3" fillId="0" borderId="35" xfId="0" applyFont="1" applyFill="1" applyBorder="1" applyAlignment="1">
      <alignment horizontal="center" vertical="center"/>
    </xf>
    <xf numFmtId="0" fontId="3" fillId="0" borderId="2" xfId="0" applyFont="1" applyFill="1" applyBorder="1" applyAlignment="1">
      <alignment horizontal="center" vertical="center" wrapText="1"/>
    </xf>
    <xf numFmtId="3" fontId="22" fillId="0" borderId="2" xfId="0" applyNumberFormat="1" applyFont="1" applyFill="1" applyBorder="1" applyAlignment="1">
      <alignment horizontal="center"/>
    </xf>
    <xf numFmtId="4" fontId="3" fillId="0" borderId="36" xfId="0" applyNumberFormat="1" applyFont="1" applyFill="1" applyBorder="1" applyAlignment="1">
      <alignment horizontal="center"/>
    </xf>
    <xf numFmtId="0" fontId="2" fillId="0" borderId="3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3" fontId="2" fillId="0" borderId="2" xfId="0" applyNumberFormat="1" applyFont="1" applyFill="1" applyBorder="1" applyAlignment="1">
      <alignment horizontal="center" vertical="center"/>
    </xf>
    <xf numFmtId="0" fontId="2" fillId="0" borderId="2" xfId="0" applyFont="1" applyFill="1" applyBorder="1" applyAlignment="1">
      <alignment vertical="center" wrapText="1"/>
    </xf>
    <xf numFmtId="4" fontId="2" fillId="0" borderId="36" xfId="0" applyNumberFormat="1" applyFont="1" applyFill="1" applyBorder="1" applyAlignment="1">
      <alignment vertical="center"/>
    </xf>
    <xf numFmtId="4" fontId="2"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186" fontId="3" fillId="0" borderId="36" xfId="17" applyNumberFormat="1" applyFont="1" applyFill="1" applyBorder="1" applyAlignment="1">
      <alignment horizontal="left" vertical="center"/>
    </xf>
    <xf numFmtId="0" fontId="23" fillId="0" borderId="2"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3" fillId="0" borderId="3" xfId="0" applyFont="1" applyFill="1" applyBorder="1" applyAlignment="1">
      <alignment horizontal="left" vertical="center"/>
    </xf>
    <xf numFmtId="186" fontId="3" fillId="0" borderId="34" xfId="17" applyNumberFormat="1" applyFont="1" applyFill="1" applyBorder="1" applyAlignment="1">
      <alignment horizontal="left" vertical="center"/>
    </xf>
    <xf numFmtId="0" fontId="0" fillId="4" borderId="5" xfId="0" applyFont="1" applyFill="1" applyBorder="1" applyAlignment="1">
      <alignment horizontal="center" vertical="center"/>
    </xf>
    <xf numFmtId="0" fontId="24" fillId="4" borderId="6" xfId="0" applyFont="1" applyFill="1" applyBorder="1" applyAlignment="1">
      <alignment horizontal="left" vertical="center"/>
    </xf>
    <xf numFmtId="186" fontId="1" fillId="4" borderId="28" xfId="17" applyNumberFormat="1" applyFont="1" applyFill="1" applyBorder="1" applyAlignment="1">
      <alignment horizontal="left" vertical="center"/>
    </xf>
    <xf numFmtId="0" fontId="20" fillId="4" borderId="0" xfId="0" applyFont="1" applyFill="1" applyAlignment="1">
      <alignment/>
    </xf>
    <xf numFmtId="0" fontId="2" fillId="4" borderId="35" xfId="0" applyFont="1" applyFill="1" applyBorder="1" applyAlignment="1">
      <alignment horizontal="center" vertical="center"/>
    </xf>
    <xf numFmtId="0" fontId="2" fillId="4" borderId="2" xfId="0" applyFont="1" applyFill="1" applyBorder="1" applyAlignment="1">
      <alignment horizontal="left" vertical="center"/>
    </xf>
    <xf numFmtId="0" fontId="3" fillId="4" borderId="2" xfId="0" applyFont="1" applyFill="1" applyBorder="1" applyAlignment="1">
      <alignment horizontal="left" vertical="center"/>
    </xf>
    <xf numFmtId="0" fontId="2" fillId="4" borderId="2" xfId="0" applyFont="1" applyFill="1" applyBorder="1" applyAlignment="1">
      <alignment horizontal="center" vertical="center"/>
    </xf>
    <xf numFmtId="0" fontId="3" fillId="4" borderId="37" xfId="0" applyFont="1" applyFill="1" applyBorder="1" applyAlignment="1">
      <alignment horizontal="center" vertical="center"/>
    </xf>
    <xf numFmtId="4" fontId="2" fillId="0" borderId="34" xfId="0" applyNumberFormat="1" applyFont="1" applyFill="1" applyBorder="1" applyAlignment="1">
      <alignment vertical="center"/>
    </xf>
    <xf numFmtId="186" fontId="3" fillId="4" borderId="14" xfId="17" applyNumberFormat="1"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5" fillId="0" borderId="11" xfId="24" applyFont="1" applyFill="1" applyBorder="1" applyAlignment="1">
      <alignment horizontal="center" vertical="center" wrapText="1"/>
      <protection/>
    </xf>
    <xf numFmtId="0" fontId="15" fillId="0" borderId="0" xfId="24" applyFont="1" applyFill="1" applyBorder="1" applyAlignment="1">
      <alignment horizontal="center" vertical="center" wrapText="1"/>
      <protection/>
    </xf>
    <xf numFmtId="0" fontId="15" fillId="0" borderId="0" xfId="24" applyFont="1" applyFill="1" applyBorder="1" applyAlignment="1">
      <alignment horizontal="left" vertical="center" wrapText="1"/>
      <protection/>
    </xf>
    <xf numFmtId="4" fontId="15" fillId="0" borderId="0" xfId="24" applyNumberFormat="1" applyFont="1" applyFill="1" applyBorder="1" applyAlignment="1">
      <alignment horizontal="center" vertical="center"/>
      <protection/>
    </xf>
    <xf numFmtId="4" fontId="15" fillId="0" borderId="8" xfId="24" applyNumberFormat="1" applyFont="1" applyFill="1" applyBorder="1" applyAlignment="1">
      <alignment horizontal="center" vertical="center"/>
      <protection/>
    </xf>
    <xf numFmtId="0" fontId="15" fillId="4" borderId="0" xfId="24" applyFont="1" applyFill="1" applyBorder="1" applyAlignment="1">
      <alignment horizontal="center" vertical="center" wrapText="1"/>
      <protection/>
    </xf>
    <xf numFmtId="0" fontId="15" fillId="4" borderId="0" xfId="24" applyFont="1" applyFill="1" applyBorder="1" applyAlignment="1">
      <alignment horizontal="left" vertical="center" wrapText="1"/>
      <protection/>
    </xf>
    <xf numFmtId="4" fontId="15" fillId="4" borderId="0" xfId="24" applyNumberFormat="1" applyFont="1" applyFill="1" applyBorder="1" applyAlignment="1">
      <alignment horizontal="center" vertical="center"/>
      <protection/>
    </xf>
    <xf numFmtId="4" fontId="18" fillId="4" borderId="14" xfId="24" applyNumberFormat="1" applyFont="1" applyFill="1" applyBorder="1" applyAlignment="1">
      <alignment horizontal="center" vertical="center"/>
      <protection/>
    </xf>
    <xf numFmtId="0" fontId="18" fillId="4" borderId="10" xfId="0" applyFont="1" applyFill="1" applyBorder="1" applyAlignment="1">
      <alignment horizontal="center" vertical="center" wrapText="1"/>
    </xf>
    <xf numFmtId="3" fontId="15" fillId="0" borderId="0" xfId="0" applyNumberFormat="1" applyFont="1" applyAlignment="1">
      <alignment/>
    </xf>
    <xf numFmtId="0" fontId="15" fillId="0" borderId="0" xfId="0" applyFont="1" applyAlignment="1">
      <alignment/>
    </xf>
    <xf numFmtId="0" fontId="18" fillId="4" borderId="7"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38" xfId="0" applyFont="1" applyFill="1" applyBorder="1" applyAlignment="1">
      <alignment horizontal="left" vertical="center" wrapText="1"/>
    </xf>
    <xf numFmtId="0" fontId="18" fillId="4" borderId="9" xfId="0" applyFont="1" applyFill="1" applyBorder="1" applyAlignment="1">
      <alignment horizontal="left" vertical="center" wrapText="1"/>
    </xf>
    <xf numFmtId="3" fontId="15" fillId="0" borderId="0" xfId="0" applyNumberFormat="1" applyFont="1" applyBorder="1" applyAlignment="1">
      <alignment vertical="center"/>
    </xf>
    <xf numFmtId="0" fontId="18" fillId="0" borderId="39" xfId="0" applyFont="1" applyFill="1" applyBorder="1" applyAlignment="1">
      <alignment horizontal="left"/>
    </xf>
    <xf numFmtId="0" fontId="18" fillId="0" borderId="39" xfId="0" applyFont="1" applyFill="1" applyBorder="1" applyAlignment="1">
      <alignment horizontal="left" wrapText="1"/>
    </xf>
    <xf numFmtId="0" fontId="15" fillId="0" borderId="39" xfId="0" applyFont="1" applyFill="1" applyBorder="1" applyAlignment="1">
      <alignment horizontal="center"/>
    </xf>
    <xf numFmtId="0" fontId="15" fillId="0" borderId="40" xfId="23" applyFont="1" applyBorder="1" applyAlignment="1">
      <alignment horizontal="center"/>
      <protection/>
    </xf>
    <xf numFmtId="4" fontId="15" fillId="0" borderId="40" xfId="0" applyNumberFormat="1" applyFont="1" applyFill="1" applyBorder="1" applyAlignment="1">
      <alignment horizontal="justify" vertical="center"/>
    </xf>
    <xf numFmtId="4" fontId="15" fillId="0" borderId="40" xfId="0" applyNumberFormat="1" applyFont="1" applyBorder="1" applyAlignment="1">
      <alignment horizontal="right" vertical="center"/>
    </xf>
    <xf numFmtId="0" fontId="18" fillId="0" borderId="41" xfId="0" applyFont="1" applyFill="1" applyBorder="1" applyAlignment="1">
      <alignment horizontal="left"/>
    </xf>
    <xf numFmtId="0" fontId="15" fillId="0" borderId="41" xfId="0" applyFont="1" applyFill="1" applyBorder="1" applyAlignment="1">
      <alignment horizontal="center"/>
    </xf>
    <xf numFmtId="0" fontId="15" fillId="0" borderId="41" xfId="0" applyFont="1" applyBorder="1" applyAlignment="1">
      <alignment horizontal="center" vertical="center" wrapText="1"/>
    </xf>
    <xf numFmtId="4" fontId="18" fillId="6" borderId="41" xfId="0" applyNumberFormat="1" applyFont="1" applyFill="1" applyBorder="1" applyAlignment="1">
      <alignment horizontal="center" vertical="center" wrapText="1"/>
    </xf>
    <xf numFmtId="4" fontId="25" fillId="0" borderId="41"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8" fillId="0" borderId="41" xfId="0" applyFont="1" applyFill="1" applyBorder="1" applyAlignment="1">
      <alignment horizontal="left" wrapText="1"/>
    </xf>
    <xf numFmtId="0" fontId="26" fillId="0" borderId="39" xfId="0" applyFont="1" applyBorder="1" applyAlignment="1">
      <alignment horizontal="center"/>
    </xf>
    <xf numFmtId="4" fontId="15" fillId="5" borderId="39" xfId="0" applyNumberFormat="1" applyFont="1" applyFill="1" applyBorder="1" applyAlignment="1">
      <alignment vertical="center"/>
    </xf>
    <xf numFmtId="0" fontId="18" fillId="4" borderId="25" xfId="0" applyFont="1" applyFill="1" applyBorder="1" applyAlignment="1">
      <alignment horizontal="center" vertical="center" wrapText="1"/>
    </xf>
    <xf numFmtId="3" fontId="15" fillId="5" borderId="0" xfId="0" applyNumberFormat="1" applyFont="1" applyFill="1" applyBorder="1" applyAlignment="1">
      <alignment horizontal="justify" vertical="center"/>
    </xf>
    <xf numFmtId="3" fontId="15" fillId="0" borderId="41" xfId="0" applyNumberFormat="1" applyFont="1" applyFill="1" applyBorder="1" applyAlignment="1">
      <alignment horizontal="center"/>
    </xf>
    <xf numFmtId="0" fontId="15" fillId="0" borderId="41" xfId="0" applyFont="1" applyFill="1" applyBorder="1" applyAlignment="1">
      <alignment horizontal="left" wrapText="1"/>
    </xf>
    <xf numFmtId="0" fontId="15" fillId="0" borderId="41" xfId="0" applyFont="1" applyFill="1" applyBorder="1" applyAlignment="1">
      <alignment horizontal="left"/>
    </xf>
    <xf numFmtId="0" fontId="26" fillId="0" borderId="41" xfId="0" applyFont="1" applyBorder="1" applyAlignment="1">
      <alignment horizontal="center"/>
    </xf>
    <xf numFmtId="0" fontId="15" fillId="0" borderId="41" xfId="0" applyFont="1" applyFill="1" applyBorder="1" applyAlignment="1" quotePrefix="1">
      <alignment horizontal="left"/>
    </xf>
    <xf numFmtId="0" fontId="26" fillId="0" borderId="41" xfId="0" applyFont="1" applyBorder="1" applyAlignment="1">
      <alignment horizontal="justify"/>
    </xf>
    <xf numFmtId="0" fontId="18" fillId="0" borderId="7" xfId="0" applyNumberFormat="1" applyFont="1" applyFill="1" applyBorder="1" applyAlignment="1">
      <alignment horizontal="left"/>
    </xf>
    <xf numFmtId="0" fontId="18" fillId="0" borderId="41" xfId="0" applyFont="1" applyFill="1" applyBorder="1" applyAlignment="1">
      <alignment horizontal="center" vertical="center"/>
    </xf>
    <xf numFmtId="0" fontId="18" fillId="0" borderId="39" xfId="0" applyFont="1" applyFill="1" applyBorder="1" applyAlignment="1">
      <alignment horizontal="center"/>
    </xf>
    <xf numFmtId="0" fontId="18" fillId="0" borderId="41" xfId="0" applyFont="1" applyFill="1" applyBorder="1" applyAlignment="1">
      <alignment horizontal="justify"/>
    </xf>
    <xf numFmtId="0" fontId="15" fillId="0" borderId="41" xfId="0" applyFont="1" applyFill="1" applyBorder="1" applyAlignment="1">
      <alignment horizontal="justify" vertical="center"/>
    </xf>
    <xf numFmtId="49" fontId="15" fillId="0" borderId="41" xfId="0" applyNumberFormat="1" applyFont="1" applyFill="1" applyBorder="1" applyAlignment="1">
      <alignment horizontal="left" wrapText="1"/>
    </xf>
    <xf numFmtId="4" fontId="15" fillId="0" borderId="41" xfId="0" applyNumberFormat="1" applyFont="1" applyFill="1" applyBorder="1" applyAlignment="1">
      <alignment horizontal="center"/>
    </xf>
    <xf numFmtId="0" fontId="15" fillId="0" borderId="41" xfId="0" applyFont="1" applyFill="1" applyBorder="1" applyAlignment="1">
      <alignment/>
    </xf>
    <xf numFmtId="41" fontId="15" fillId="0" borderId="41" xfId="0" applyNumberFormat="1" applyFont="1" applyFill="1" applyBorder="1" applyAlignment="1">
      <alignment horizontal="center"/>
    </xf>
    <xf numFmtId="0" fontId="15" fillId="0" borderId="7" xfId="23" applyFont="1" applyBorder="1" applyAlignment="1">
      <alignment horizontal="justify"/>
      <protection/>
    </xf>
    <xf numFmtId="0" fontId="15" fillId="0" borderId="41" xfId="0" applyFont="1" applyFill="1" applyBorder="1" applyAlignment="1">
      <alignment horizontal="justify"/>
    </xf>
    <xf numFmtId="0" fontId="15" fillId="0" borderId="42" xfId="0" applyFont="1" applyFill="1" applyBorder="1" applyAlignment="1">
      <alignment horizontal="left"/>
    </xf>
    <xf numFmtId="0" fontId="18" fillId="0" borderId="42" xfId="0" applyFont="1" applyFill="1" applyBorder="1" applyAlignment="1">
      <alignment horizontal="left"/>
    </xf>
    <xf numFmtId="0" fontId="18" fillId="0" borderId="38" xfId="0" applyFont="1" applyFill="1" applyBorder="1" applyAlignment="1">
      <alignment horizontal="left"/>
    </xf>
    <xf numFmtId="0" fontId="15" fillId="0" borderId="38" xfId="0" applyFont="1" applyFill="1" applyBorder="1" applyAlignment="1">
      <alignment horizontal="center"/>
    </xf>
    <xf numFmtId="0" fontId="26" fillId="0" borderId="38" xfId="0" applyFont="1" applyBorder="1" applyAlignment="1">
      <alignment horizontal="center"/>
    </xf>
    <xf numFmtId="4" fontId="15" fillId="5" borderId="9" xfId="0" applyNumberFormat="1" applyFont="1" applyFill="1" applyBorder="1" applyAlignment="1">
      <alignment vertical="center"/>
    </xf>
    <xf numFmtId="3" fontId="18" fillId="5" borderId="0" xfId="0" applyNumberFormat="1" applyFont="1" applyFill="1" applyBorder="1" applyAlignment="1">
      <alignment horizontal="right" vertical="center"/>
    </xf>
    <xf numFmtId="0" fontId="15" fillId="0" borderId="0" xfId="23" applyFont="1" applyAlignment="1">
      <alignment horizontal="center"/>
      <protection/>
    </xf>
    <xf numFmtId="0" fontId="15" fillId="0" borderId="0" xfId="23" applyFont="1" applyAlignment="1">
      <alignment horizontal="justify"/>
      <protection/>
    </xf>
    <xf numFmtId="192" fontId="15" fillId="0" borderId="0" xfId="23" applyNumberFormat="1" applyFont="1" applyAlignment="1">
      <alignment horizontal="center"/>
      <protection/>
    </xf>
    <xf numFmtId="4" fontId="15" fillId="0" borderId="0" xfId="23" applyNumberFormat="1" applyFont="1" applyAlignment="1">
      <alignment horizontal="center"/>
      <protection/>
    </xf>
    <xf numFmtId="4" fontId="15" fillId="0" borderId="0" xfId="0" applyNumberFormat="1" applyFont="1" applyAlignment="1">
      <alignment/>
    </xf>
    <xf numFmtId="4" fontId="15" fillId="0" borderId="0" xfId="0" applyNumberFormat="1" applyFont="1" applyAlignment="1">
      <alignment horizontal="justify"/>
    </xf>
    <xf numFmtId="4" fontId="15" fillId="0" borderId="0" xfId="0" applyNumberFormat="1" applyFont="1" applyAlignment="1">
      <alignment horizontal="right"/>
    </xf>
    <xf numFmtId="0" fontId="1" fillId="4" borderId="10" xfId="0" applyFont="1" applyFill="1" applyBorder="1" applyAlignment="1">
      <alignment horizontal="center" vertical="center" wrapText="1"/>
    </xf>
    <xf numFmtId="3" fontId="11" fillId="0" borderId="0" xfId="0" applyNumberFormat="1" applyFont="1" applyAlignment="1">
      <alignment/>
    </xf>
    <xf numFmtId="0" fontId="14" fillId="0" borderId="0" xfId="0" applyAlignment="1">
      <alignment/>
    </xf>
    <xf numFmtId="0" fontId="1" fillId="4" borderId="7"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9" xfId="0" applyFont="1" applyFill="1" applyBorder="1" applyAlignment="1">
      <alignment horizontal="left" vertical="center" wrapText="1"/>
    </xf>
    <xf numFmtId="3" fontId="11" fillId="0" borderId="0" xfId="0" applyNumberFormat="1" applyFont="1" applyBorder="1" applyAlignment="1">
      <alignment vertical="center"/>
    </xf>
    <xf numFmtId="0" fontId="3" fillId="0" borderId="44" xfId="0" applyNumberFormat="1" applyFont="1" applyFill="1" applyBorder="1" applyAlignment="1">
      <alignment horizontal="left"/>
    </xf>
    <xf numFmtId="0" fontId="2" fillId="0" borderId="45" xfId="0" applyFont="1" applyFill="1" applyBorder="1" applyAlignment="1">
      <alignment horizontal="center"/>
    </xf>
    <xf numFmtId="0" fontId="0" fillId="0" borderId="0" xfId="23" applyFont="1" applyBorder="1" applyAlignment="1">
      <alignment horizontal="center"/>
      <protection/>
    </xf>
    <xf numFmtId="4" fontId="10" fillId="0" borderId="46" xfId="0" applyNumberFormat="1" applyFont="1" applyFill="1" applyBorder="1" applyAlignment="1">
      <alignment horizontal="justify" vertical="center"/>
    </xf>
    <xf numFmtId="4" fontId="10" fillId="0" borderId="47" xfId="0" applyNumberFormat="1" applyFont="1" applyBorder="1" applyAlignment="1">
      <alignment horizontal="right" vertical="center"/>
    </xf>
    <xf numFmtId="0" fontId="3" fillId="0" borderId="48" xfId="0" applyNumberFormat="1" applyFont="1" applyFill="1" applyBorder="1" applyAlignment="1">
      <alignment horizontal="left"/>
    </xf>
    <xf numFmtId="0" fontId="2" fillId="0" borderId="49" xfId="0" applyFont="1" applyFill="1" applyBorder="1" applyAlignment="1">
      <alignment horizontal="center"/>
    </xf>
    <xf numFmtId="0" fontId="28" fillId="0" borderId="2" xfId="0" applyFont="1" applyBorder="1" applyAlignment="1">
      <alignment horizontal="center"/>
    </xf>
    <xf numFmtId="4" fontId="10" fillId="5" borderId="2" xfId="0" applyNumberFormat="1" applyFont="1" applyFill="1" applyBorder="1" applyAlignment="1">
      <alignment vertical="center"/>
    </xf>
    <xf numFmtId="4" fontId="10" fillId="5" borderId="36" xfId="0" applyNumberFormat="1" applyFont="1" applyFill="1" applyBorder="1" applyAlignment="1">
      <alignment vertical="center"/>
    </xf>
    <xf numFmtId="3" fontId="11" fillId="0" borderId="0" xfId="0" applyNumberFormat="1" applyFont="1" applyBorder="1" applyAlignment="1">
      <alignment horizontal="center" vertical="center"/>
    </xf>
    <xf numFmtId="4" fontId="10" fillId="5" borderId="1" xfId="0" applyNumberFormat="1" applyFont="1" applyFill="1" applyBorder="1" applyAlignment="1">
      <alignment vertical="center"/>
    </xf>
    <xf numFmtId="0" fontId="3" fillId="0" borderId="50" xfId="28" applyFont="1" applyFill="1" applyBorder="1" applyAlignment="1" applyProtection="1">
      <alignment horizontal="center" vertical="center" wrapText="1"/>
      <protection locked="0"/>
    </xf>
    <xf numFmtId="4" fontId="10" fillId="5" borderId="30" xfId="0" applyNumberFormat="1" applyFont="1" applyFill="1" applyBorder="1" applyAlignment="1">
      <alignment vertical="center"/>
    </xf>
    <xf numFmtId="3" fontId="11" fillId="5" borderId="0" xfId="0" applyNumberFormat="1" applyFont="1" applyFill="1" applyBorder="1" applyAlignment="1">
      <alignment horizontal="justify" vertical="center"/>
    </xf>
    <xf numFmtId="0" fontId="2" fillId="0" borderId="48" xfId="0" applyNumberFormat="1" applyFont="1" applyFill="1" applyBorder="1" applyAlignment="1">
      <alignment horizontal="left"/>
    </xf>
    <xf numFmtId="1" fontId="2" fillId="0" borderId="48" xfId="0" applyNumberFormat="1" applyFont="1" applyFill="1" applyBorder="1" applyAlignment="1">
      <alignment horizontal="left"/>
    </xf>
    <xf numFmtId="4" fontId="10" fillId="5" borderId="45" xfId="0" applyNumberFormat="1" applyFont="1" applyFill="1" applyBorder="1" applyAlignment="1">
      <alignment vertical="center"/>
    </xf>
    <xf numFmtId="190" fontId="0" fillId="0" borderId="41" xfId="0" applyNumberFormat="1" applyFont="1" applyFill="1" applyBorder="1" applyAlignment="1">
      <alignment horizontal="left" wrapText="1"/>
    </xf>
    <xf numFmtId="190" fontId="2" fillId="0" borderId="41" xfId="0" applyNumberFormat="1" applyFont="1" applyFill="1" applyBorder="1" applyAlignment="1">
      <alignment horizontal="left" wrapText="1"/>
    </xf>
    <xf numFmtId="0" fontId="3" fillId="0" borderId="11" xfId="0" applyNumberFormat="1" applyFont="1" applyFill="1" applyBorder="1" applyAlignment="1">
      <alignment horizontal="left"/>
    </xf>
    <xf numFmtId="0" fontId="3" fillId="0" borderId="49" xfId="0" applyFont="1" applyFill="1" applyBorder="1" applyAlignment="1">
      <alignment horizontal="center" vertical="center"/>
    </xf>
    <xf numFmtId="0" fontId="3" fillId="0" borderId="2" xfId="0" applyFont="1" applyFill="1" applyBorder="1" applyAlignment="1">
      <alignment horizontal="center" vertical="center"/>
    </xf>
    <xf numFmtId="1" fontId="2" fillId="0" borderId="48" xfId="0" applyNumberFormat="1" applyFont="1" applyFill="1" applyBorder="1" applyAlignment="1">
      <alignment horizontal="center"/>
    </xf>
    <xf numFmtId="1" fontId="2" fillId="0" borderId="51" xfId="0" applyNumberFormat="1" applyFont="1" applyFill="1" applyBorder="1" applyAlignment="1">
      <alignment horizontal="center"/>
    </xf>
    <xf numFmtId="0" fontId="3" fillId="0" borderId="49" xfId="0" applyFont="1" applyFill="1" applyBorder="1" applyAlignment="1">
      <alignment horizontal="center"/>
    </xf>
    <xf numFmtId="0" fontId="3" fillId="0" borderId="2" xfId="0" applyFont="1" applyFill="1" applyBorder="1" applyAlignment="1">
      <alignment horizontal="center"/>
    </xf>
    <xf numFmtId="4" fontId="2" fillId="0" borderId="52" xfId="0" applyNumberFormat="1" applyFont="1" applyFill="1" applyBorder="1" applyAlignment="1">
      <alignment vertical="center"/>
    </xf>
    <xf numFmtId="0" fontId="0" fillId="0" borderId="41" xfId="0" applyFont="1" applyFill="1" applyBorder="1" applyAlignment="1">
      <alignment horizontal="left" wrapText="1"/>
    </xf>
    <xf numFmtId="0" fontId="3" fillId="0" borderId="44" xfId="0" applyFont="1" applyFill="1" applyBorder="1" applyAlignment="1">
      <alignment horizontal="center"/>
    </xf>
    <xf numFmtId="0" fontId="3" fillId="0" borderId="53" xfId="0" applyFont="1" applyFill="1" applyBorder="1" applyAlignment="1">
      <alignment horizontal="center"/>
    </xf>
    <xf numFmtId="0" fontId="2" fillId="0" borderId="49" xfId="0" applyFont="1" applyFill="1" applyBorder="1" applyAlignment="1">
      <alignment/>
    </xf>
    <xf numFmtId="0" fontId="1" fillId="0" borderId="41" xfId="0" applyFont="1" applyFill="1" applyBorder="1" applyAlignment="1">
      <alignment horizontal="left" wrapText="1"/>
    </xf>
    <xf numFmtId="0" fontId="2" fillId="0" borderId="44" xfId="0" applyFont="1" applyFill="1" applyBorder="1" applyAlignment="1">
      <alignment/>
    </xf>
    <xf numFmtId="0" fontId="2" fillId="0" borderId="53" xfId="0" applyFont="1" applyFill="1" applyBorder="1" applyAlignment="1">
      <alignment/>
    </xf>
    <xf numFmtId="0" fontId="2" fillId="0" borderId="48" xfId="0" applyNumberFormat="1" applyFont="1" applyFill="1" applyBorder="1" applyAlignment="1">
      <alignment/>
    </xf>
    <xf numFmtId="0" fontId="2" fillId="0" borderId="11" xfId="0" applyNumberFormat="1" applyFont="1" applyFill="1" applyBorder="1" applyAlignment="1">
      <alignment/>
    </xf>
    <xf numFmtId="0" fontId="3" fillId="0" borderId="48" xfId="0" applyNumberFormat="1" applyFont="1" applyFill="1" applyBorder="1" applyAlignment="1">
      <alignment/>
    </xf>
    <xf numFmtId="0" fontId="18" fillId="0" borderId="54" xfId="23" applyFont="1" applyBorder="1" applyAlignment="1">
      <alignment horizontal="center"/>
      <protection/>
    </xf>
    <xf numFmtId="192" fontId="18" fillId="0" borderId="55" xfId="23" applyNumberFormat="1" applyFont="1" applyBorder="1" applyAlignment="1">
      <alignment horizontal="center"/>
      <protection/>
    </xf>
    <xf numFmtId="4" fontId="18" fillId="0" borderId="55" xfId="23" applyNumberFormat="1" applyFont="1" applyBorder="1" applyAlignment="1">
      <alignment horizontal="center"/>
      <protection/>
    </xf>
    <xf numFmtId="0" fontId="15" fillId="0" borderId="55" xfId="23" applyFont="1" applyBorder="1" applyAlignment="1">
      <alignment horizontal="center"/>
      <protection/>
    </xf>
    <xf numFmtId="3" fontId="8" fillId="5" borderId="0" xfId="0" applyNumberFormat="1" applyFont="1" applyFill="1" applyBorder="1" applyAlignment="1">
      <alignment horizontal="right" vertical="center"/>
    </xf>
    <xf numFmtId="0" fontId="3" fillId="0" borderId="43" xfId="0" applyNumberFormat="1" applyFont="1" applyFill="1" applyBorder="1" applyAlignment="1">
      <alignment vertical="center"/>
    </xf>
    <xf numFmtId="0" fontId="0" fillId="0" borderId="38" xfId="0" applyFont="1" applyFill="1" applyBorder="1" applyAlignment="1">
      <alignment horizontal="left"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8" fillId="0" borderId="57" xfId="0" applyFont="1" applyBorder="1" applyAlignment="1">
      <alignment horizontal="justify" vertical="center"/>
    </xf>
    <xf numFmtId="4" fontId="10" fillId="5" borderId="25" xfId="0" applyNumberFormat="1" applyFont="1" applyFill="1" applyBorder="1" applyAlignment="1">
      <alignment vertical="center"/>
    </xf>
    <xf numFmtId="4" fontId="10" fillId="5" borderId="58" xfId="0" applyNumberFormat="1" applyFont="1" applyFill="1" applyBorder="1" applyAlignment="1">
      <alignment vertical="center"/>
    </xf>
    <xf numFmtId="0" fontId="14" fillId="0" borderId="0" xfId="0" applyAlignment="1">
      <alignment vertical="center"/>
    </xf>
    <xf numFmtId="4" fontId="10" fillId="0" borderId="0" xfId="0" applyNumberFormat="1" applyFont="1" applyAlignment="1">
      <alignment/>
    </xf>
    <xf numFmtId="0" fontId="0" fillId="0" borderId="0" xfId="23" applyAlignment="1">
      <alignment horizontal="center"/>
      <protection/>
    </xf>
    <xf numFmtId="192" fontId="0" fillId="0" borderId="0" xfId="23" applyNumberFormat="1" applyAlignment="1">
      <alignment horizontal="center"/>
      <protection/>
    </xf>
    <xf numFmtId="4" fontId="0" fillId="0" borderId="0" xfId="23" applyNumberFormat="1" applyAlignment="1">
      <alignment horizontal="center"/>
      <protection/>
    </xf>
    <xf numFmtId="0" fontId="0" fillId="0" borderId="0" xfId="23" applyFont="1" applyAlignment="1">
      <alignment horizontal="center"/>
      <protection/>
    </xf>
    <xf numFmtId="4" fontId="10" fillId="0" borderId="0" xfId="0" applyNumberFormat="1" applyFont="1" applyAlignment="1">
      <alignment horizontal="justify"/>
    </xf>
    <xf numFmtId="4" fontId="10" fillId="0" borderId="0" xfId="0" applyNumberFormat="1" applyFont="1" applyAlignment="1">
      <alignment horizontal="right"/>
    </xf>
    <xf numFmtId="0" fontId="24" fillId="0" borderId="41" xfId="0" applyFont="1" applyFill="1" applyBorder="1" applyAlignment="1">
      <alignment horizontal="left" wrapText="1"/>
    </xf>
    <xf numFmtId="0" fontId="1" fillId="0" borderId="39" xfId="0" applyFont="1" applyFill="1" applyBorder="1" applyAlignment="1">
      <alignment horizontal="left"/>
    </xf>
    <xf numFmtId="0" fontId="1" fillId="0" borderId="41" xfId="0" applyFont="1" applyFill="1" applyBorder="1" applyAlignment="1">
      <alignment horizontal="left"/>
    </xf>
    <xf numFmtId="0" fontId="0" fillId="0" borderId="41" xfId="0" applyFont="1" applyFill="1" applyBorder="1" applyAlignment="1">
      <alignment horizontal="justify" vertical="center"/>
    </xf>
    <xf numFmtId="0" fontId="0" fillId="0" borderId="41" xfId="0" applyFont="1" applyFill="1" applyBorder="1" applyAlignment="1">
      <alignment horizontal="left"/>
    </xf>
    <xf numFmtId="190" fontId="0" fillId="0" borderId="41" xfId="0" applyNumberFormat="1" applyFont="1" applyFill="1" applyBorder="1" applyAlignment="1">
      <alignment horizontal="left"/>
    </xf>
    <xf numFmtId="190" fontId="2" fillId="0" borderId="41" xfId="0" applyNumberFormat="1" applyFont="1" applyFill="1" applyBorder="1" applyAlignment="1">
      <alignment horizontal="left"/>
    </xf>
    <xf numFmtId="1" fontId="0" fillId="0" borderId="41" xfId="0" applyNumberFormat="1" applyFont="1" applyFill="1" applyBorder="1" applyAlignment="1">
      <alignment horizontal="center"/>
    </xf>
    <xf numFmtId="0" fontId="2" fillId="0" borderId="41" xfId="0" applyFont="1" applyFill="1" applyBorder="1" applyAlignment="1">
      <alignment horizontal="left"/>
    </xf>
    <xf numFmtId="0" fontId="1" fillId="0" borderId="39" xfId="0" applyFont="1" applyFill="1" applyBorder="1" applyAlignment="1">
      <alignment horizontal="center"/>
    </xf>
    <xf numFmtId="0" fontId="0" fillId="0" borderId="41" xfId="0" applyFont="1" applyFill="1" applyBorder="1" applyAlignment="1">
      <alignment horizontal="justify"/>
    </xf>
    <xf numFmtId="0" fontId="0" fillId="0" borderId="39" xfId="0" applyFont="1" applyFill="1" applyBorder="1" applyAlignment="1">
      <alignment/>
    </xf>
    <xf numFmtId="0" fontId="0" fillId="0" borderId="41" xfId="0" applyFont="1" applyFill="1" applyBorder="1" applyAlignment="1">
      <alignment horizontal="left" vertical="center"/>
    </xf>
    <xf numFmtId="0" fontId="0" fillId="0" borderId="7" xfId="0" applyFont="1" applyFill="1" applyBorder="1" applyAlignment="1">
      <alignment horizontal="left"/>
    </xf>
    <xf numFmtId="0" fontId="1" fillId="0" borderId="42" xfId="0" applyFont="1" applyFill="1" applyBorder="1" applyAlignment="1">
      <alignment horizontal="left"/>
    </xf>
    <xf numFmtId="0" fontId="0" fillId="0" borderId="0" xfId="23" applyFont="1" applyAlignment="1">
      <alignment horizontal="justify"/>
      <protection/>
    </xf>
    <xf numFmtId="0" fontId="0" fillId="7" borderId="11" xfId="0" applyFont="1" applyFill="1" applyBorder="1" applyAlignment="1">
      <alignment horizontal="left" vertical="top"/>
    </xf>
    <xf numFmtId="0" fontId="0" fillId="7" borderId="4" xfId="0" applyFont="1" applyFill="1" applyBorder="1" applyAlignment="1">
      <alignment horizontal="left" vertical="top"/>
    </xf>
    <xf numFmtId="184" fontId="0" fillId="7" borderId="0" xfId="0" applyNumberFormat="1" applyFont="1" applyFill="1" applyBorder="1" applyAlignment="1">
      <alignment horizontal="left" vertical="top"/>
    </xf>
    <xf numFmtId="0" fontId="0" fillId="7" borderId="7" xfId="0" applyFont="1" applyFill="1" applyBorder="1" applyAlignment="1">
      <alignment horizontal="left" vertical="top"/>
    </xf>
    <xf numFmtId="184" fontId="0" fillId="7" borderId="7" xfId="0" applyNumberFormat="1" applyFont="1" applyFill="1" applyBorder="1" applyAlignment="1">
      <alignment vertical="top"/>
    </xf>
    <xf numFmtId="0" fontId="1" fillId="7" borderId="11" xfId="0" applyFont="1" applyFill="1" applyBorder="1" applyAlignment="1">
      <alignment vertical="top"/>
    </xf>
    <xf numFmtId="0" fontId="1" fillId="7" borderId="4" xfId="0" applyFont="1" applyFill="1" applyBorder="1" applyAlignment="1">
      <alignment vertical="top"/>
    </xf>
    <xf numFmtId="184" fontId="1" fillId="7" borderId="26" xfId="0" applyNumberFormat="1" applyFont="1" applyFill="1" applyBorder="1" applyAlignment="1">
      <alignment vertical="top"/>
    </xf>
    <xf numFmtId="0" fontId="1" fillId="7" borderId="7" xfId="0" applyFont="1" applyFill="1" applyBorder="1" applyAlignment="1">
      <alignment vertical="top"/>
    </xf>
    <xf numFmtId="0" fontId="3" fillId="0" borderId="1" xfId="28" applyFont="1" applyFill="1" applyBorder="1" applyAlignment="1" applyProtection="1">
      <alignment vertical="center" wrapText="1"/>
      <protection locked="0"/>
    </xf>
    <xf numFmtId="0" fontId="3" fillId="0" borderId="2" xfId="28" applyFont="1" applyFill="1" applyBorder="1" applyAlignment="1" applyProtection="1">
      <alignment vertical="center" wrapText="1"/>
      <protection locked="0"/>
    </xf>
    <xf numFmtId="0" fontId="2" fillId="0" borderId="35" xfId="28" applyFont="1" applyFill="1" applyBorder="1" applyAlignment="1" applyProtection="1">
      <alignment vertical="center" wrapText="1"/>
      <protection locked="0"/>
    </xf>
    <xf numFmtId="0" fontId="2" fillId="0" borderId="2" xfId="28" applyFont="1" applyFill="1" applyBorder="1" applyAlignment="1" applyProtection="1">
      <alignment horizontal="center" vertical="center" wrapText="1"/>
      <protection locked="0"/>
    </xf>
    <xf numFmtId="0" fontId="2" fillId="0" borderId="35" xfId="28" applyFont="1" applyFill="1" applyBorder="1" applyAlignment="1" applyProtection="1">
      <alignment horizontal="right" vertical="center" wrapText="1"/>
      <protection locked="0"/>
    </xf>
    <xf numFmtId="187" fontId="2" fillId="0" borderId="2" xfId="28" applyNumberFormat="1" applyFont="1" applyFill="1" applyBorder="1" applyAlignment="1" applyProtection="1">
      <alignment vertical="center" wrapText="1"/>
      <protection locked="0"/>
    </xf>
    <xf numFmtId="0" fontId="31" fillId="0" borderId="2" xfId="28" applyFont="1" applyFill="1" applyBorder="1" applyAlignment="1" applyProtection="1">
      <alignment horizontal="center" vertical="center" wrapText="1"/>
      <protection locked="0"/>
    </xf>
    <xf numFmtId="0" fontId="2" fillId="0" borderId="1" xfId="28" applyFont="1" applyFill="1" applyBorder="1" applyAlignment="1" applyProtection="1">
      <alignment horizontal="center" vertical="center" wrapText="1"/>
      <protection locked="0"/>
    </xf>
    <xf numFmtId="0" fontId="2" fillId="0" borderId="3" xfId="28" applyFont="1" applyFill="1" applyBorder="1" applyAlignment="1" applyProtection="1">
      <alignment horizontal="center" vertical="center" wrapText="1"/>
      <protection locked="0"/>
    </xf>
    <xf numFmtId="4" fontId="2" fillId="0" borderId="0" xfId="28" applyNumberFormat="1" applyFont="1" applyFill="1" applyBorder="1" applyAlignment="1" applyProtection="1">
      <alignment vertical="center" wrapText="1"/>
      <protection locked="0"/>
    </xf>
    <xf numFmtId="0" fontId="2" fillId="0" borderId="2" xfId="28" applyFont="1" applyFill="1" applyBorder="1" applyAlignment="1" applyProtection="1">
      <alignment vertical="center" wrapText="1"/>
      <protection locked="0"/>
    </xf>
    <xf numFmtId="0" fontId="2" fillId="0" borderId="4" xfId="28" applyFont="1" applyFill="1" applyBorder="1" applyAlignment="1" applyProtection="1">
      <alignment horizontal="center" vertical="center" wrapText="1"/>
      <protection locked="0"/>
    </xf>
    <xf numFmtId="0" fontId="3" fillId="0" borderId="37" xfId="28" applyFont="1" applyFill="1" applyBorder="1" applyAlignment="1" applyProtection="1">
      <alignment vertical="center" wrapText="1"/>
      <protection locked="0"/>
    </xf>
    <xf numFmtId="0" fontId="2" fillId="0" borderId="3" xfId="28" applyFont="1" applyFill="1" applyBorder="1" applyAlignment="1" applyProtection="1">
      <alignment vertical="center" wrapText="1"/>
      <protection locked="0"/>
    </xf>
    <xf numFmtId="0" fontId="2" fillId="5" borderId="2" xfId="28" applyFont="1" applyFill="1" applyBorder="1" applyAlignment="1" applyProtection="1">
      <alignment horizontal="center" vertical="center" wrapText="1"/>
      <protection locked="0"/>
    </xf>
    <xf numFmtId="0" fontId="2" fillId="0" borderId="2" xfId="28" applyFont="1" applyFill="1" applyBorder="1" applyAlignment="1" applyProtection="1">
      <alignment horizontal="left" vertical="center" wrapText="1"/>
      <protection locked="0"/>
    </xf>
    <xf numFmtId="0" fontId="3" fillId="0" borderId="3" xfId="28" applyFont="1" applyFill="1" applyBorder="1" applyAlignment="1" applyProtection="1">
      <alignment horizontal="left" vertical="center" wrapText="1"/>
      <protection locked="0"/>
    </xf>
    <xf numFmtId="0" fontId="3" fillId="0" borderId="2" xfId="28" applyFont="1" applyFill="1" applyBorder="1" applyAlignment="1" applyProtection="1">
      <alignment horizontal="left" vertical="center" wrapText="1"/>
      <protection locked="0"/>
    </xf>
    <xf numFmtId="0" fontId="2" fillId="0" borderId="0" xfId="28" applyFont="1" applyFill="1" applyAlignment="1" applyProtection="1">
      <alignment vertical="center" wrapText="1"/>
      <protection locked="0"/>
    </xf>
    <xf numFmtId="0" fontId="2" fillId="0" borderId="0" xfId="28" applyFont="1" applyFill="1" applyBorder="1" applyAlignment="1" applyProtection="1">
      <alignment vertical="center" wrapText="1"/>
      <protection locked="0"/>
    </xf>
    <xf numFmtId="0" fontId="3" fillId="0" borderId="59" xfId="28" applyFont="1" applyFill="1" applyBorder="1" applyAlignment="1" applyProtection="1">
      <alignment horizontal="center" vertical="center" wrapText="1"/>
      <protection locked="0"/>
    </xf>
    <xf numFmtId="0" fontId="3" fillId="0" borderId="47" xfId="28" applyFont="1" applyFill="1" applyBorder="1" applyAlignment="1" applyProtection="1">
      <alignment horizontal="center" vertical="center" wrapText="1"/>
      <protection locked="0"/>
    </xf>
    <xf numFmtId="0" fontId="3" fillId="0" borderId="0" xfId="28" applyFont="1" applyFill="1" applyBorder="1" applyAlignment="1" applyProtection="1">
      <alignment horizontal="center" vertical="center" wrapText="1"/>
      <protection locked="0"/>
    </xf>
    <xf numFmtId="0" fontId="2" fillId="0" borderId="31" xfId="28" applyFont="1" applyFill="1" applyBorder="1" applyAlignment="1" applyProtection="1">
      <alignment vertical="center" wrapText="1"/>
      <protection locked="0"/>
    </xf>
    <xf numFmtId="0" fontId="3" fillId="0" borderId="3" xfId="28" applyFont="1" applyFill="1" applyBorder="1" applyAlignment="1" applyProtection="1">
      <alignment horizontal="center" vertical="center" wrapText="1"/>
      <protection locked="0"/>
    </xf>
    <xf numFmtId="0" fontId="3" fillId="0" borderId="3" xfId="28" applyFont="1" applyFill="1" applyBorder="1" applyAlignment="1" applyProtection="1">
      <alignment vertical="center" wrapText="1"/>
      <protection locked="0"/>
    </xf>
    <xf numFmtId="0" fontId="2" fillId="0" borderId="34" xfId="28" applyFont="1" applyFill="1" applyBorder="1" applyAlignment="1" applyProtection="1">
      <alignment vertical="center" wrapText="1"/>
      <protection locked="0"/>
    </xf>
    <xf numFmtId="0" fontId="2" fillId="4" borderId="5" xfId="28" applyFont="1" applyFill="1" applyBorder="1" applyAlignment="1" applyProtection="1">
      <alignment vertical="center" wrapText="1"/>
      <protection locked="0"/>
    </xf>
    <xf numFmtId="0" fontId="3" fillId="4" borderId="6" xfId="28" applyFont="1" applyFill="1" applyBorder="1" applyAlignment="1" applyProtection="1">
      <alignment vertical="center" wrapText="1"/>
      <protection locked="0"/>
    </xf>
    <xf numFmtId="0" fontId="2" fillId="4" borderId="6" xfId="28" applyFont="1" applyFill="1" applyBorder="1" applyAlignment="1" applyProtection="1">
      <alignment horizontal="center" vertical="center" wrapText="1"/>
      <protection locked="0"/>
    </xf>
    <xf numFmtId="0" fontId="2" fillId="4" borderId="6" xfId="28" applyFont="1" applyFill="1" applyBorder="1" applyAlignment="1" applyProtection="1">
      <alignment vertical="center" wrapText="1"/>
      <protection locked="0"/>
    </xf>
    <xf numFmtId="0" fontId="3" fillId="4" borderId="6" xfId="28" applyFont="1" applyFill="1" applyBorder="1" applyAlignment="1" applyProtection="1">
      <alignment horizontal="center" vertical="center" wrapText="1"/>
      <protection locked="0"/>
    </xf>
    <xf numFmtId="0" fontId="3" fillId="4" borderId="28" xfId="28" applyFont="1" applyFill="1" applyBorder="1" applyAlignment="1" applyProtection="1">
      <alignment horizontal="center" vertical="center" wrapText="1"/>
      <protection locked="0"/>
    </xf>
    <xf numFmtId="0" fontId="3" fillId="0" borderId="29" xfId="28" applyFont="1" applyFill="1" applyBorder="1" applyAlignment="1" applyProtection="1">
      <alignment horizontal="right" vertical="center" wrapText="1"/>
      <protection locked="0"/>
    </xf>
    <xf numFmtId="187" fontId="2" fillId="0" borderId="1" xfId="28" applyNumberFormat="1" applyFont="1" applyFill="1" applyBorder="1" applyAlignment="1" applyProtection="1">
      <alignment vertical="center" wrapText="1"/>
      <protection locked="0"/>
    </xf>
    <xf numFmtId="187" fontId="2" fillId="0" borderId="30" xfId="28" applyNumberFormat="1" applyFont="1" applyFill="1" applyBorder="1" applyAlignment="1" applyProtection="1">
      <alignment vertical="center" wrapText="1"/>
      <protection locked="0"/>
    </xf>
    <xf numFmtId="0" fontId="3" fillId="0" borderId="35" xfId="28" applyFont="1" applyFill="1" applyBorder="1" applyAlignment="1" applyProtection="1">
      <alignment horizontal="right" vertical="center" wrapText="1"/>
      <protection locked="0"/>
    </xf>
    <xf numFmtId="187" fontId="2" fillId="0" borderId="36" xfId="28" applyNumberFormat="1" applyFont="1" applyFill="1" applyBorder="1" applyAlignment="1" applyProtection="1">
      <alignment vertical="center" wrapText="1"/>
      <protection locked="0"/>
    </xf>
    <xf numFmtId="0" fontId="30" fillId="0" borderId="35" xfId="28" applyFont="1" applyFill="1" applyBorder="1" applyAlignment="1" applyProtection="1">
      <alignment horizontal="right" vertical="center" wrapText="1"/>
      <protection locked="0"/>
    </xf>
    <xf numFmtId="0" fontId="31" fillId="0" borderId="35" xfId="28" applyFont="1" applyFill="1" applyBorder="1" applyAlignment="1" applyProtection="1">
      <alignment vertical="center" wrapText="1"/>
      <protection locked="0"/>
    </xf>
    <xf numFmtId="188" fontId="2" fillId="0" borderId="2" xfId="28" applyNumberFormat="1" applyFont="1" applyFill="1" applyBorder="1" applyAlignment="1" applyProtection="1">
      <alignment horizontal="center" vertical="center" wrapText="1"/>
      <protection locked="0"/>
    </xf>
    <xf numFmtId="188" fontId="2" fillId="0" borderId="60" xfId="28" applyNumberFormat="1" applyFont="1" applyFill="1" applyBorder="1" applyAlignment="1" applyProtection="1">
      <alignment horizontal="center" vertical="center" wrapText="1"/>
      <protection locked="0"/>
    </xf>
    <xf numFmtId="187" fontId="2" fillId="0" borderId="3" xfId="28" applyNumberFormat="1" applyFont="1" applyFill="1" applyBorder="1" applyAlignment="1" applyProtection="1">
      <alignment vertical="center" wrapText="1"/>
      <protection locked="0"/>
    </xf>
    <xf numFmtId="187" fontId="2" fillId="0" borderId="34" xfId="28" applyNumberFormat="1" applyFont="1" applyFill="1" applyBorder="1" applyAlignment="1" applyProtection="1">
      <alignment vertical="center" wrapText="1"/>
      <protection locked="0"/>
    </xf>
    <xf numFmtId="0" fontId="2" fillId="4" borderId="16" xfId="28" applyFont="1" applyFill="1" applyBorder="1" applyAlignment="1" applyProtection="1">
      <alignment vertical="center" wrapText="1"/>
      <protection locked="0"/>
    </xf>
    <xf numFmtId="0" fontId="2" fillId="4" borderId="17" xfId="28" applyFont="1" applyFill="1" applyBorder="1" applyAlignment="1" applyProtection="1">
      <alignment horizontal="center" vertical="center" wrapText="1"/>
      <protection locked="0"/>
    </xf>
    <xf numFmtId="187" fontId="2" fillId="4" borderId="6" xfId="28" applyNumberFormat="1" applyFont="1" applyFill="1" applyBorder="1" applyAlignment="1" applyProtection="1">
      <alignment vertical="center" wrapText="1"/>
      <protection locked="0"/>
    </xf>
    <xf numFmtId="187" fontId="2" fillId="4" borderId="28" xfId="28" applyNumberFormat="1" applyFont="1" applyFill="1" applyBorder="1" applyAlignment="1" applyProtection="1">
      <alignment vertical="center" wrapText="1"/>
      <protection locked="0"/>
    </xf>
    <xf numFmtId="3" fontId="2" fillId="0" borderId="2" xfId="28" applyNumberFormat="1" applyFont="1" applyFill="1" applyBorder="1" applyAlignment="1" applyProtection="1">
      <alignment horizontal="center" vertical="center" wrapText="1"/>
      <protection locked="0"/>
    </xf>
    <xf numFmtId="9" fontId="2" fillId="0" borderId="2" xfId="28" applyNumberFormat="1" applyFont="1" applyFill="1" applyBorder="1" applyAlignment="1" applyProtection="1">
      <alignment horizontal="center" vertical="center" wrapText="1"/>
      <protection locked="0"/>
    </xf>
    <xf numFmtId="0" fontId="33" fillId="0" borderId="2" xfId="28" applyFont="1" applyFill="1" applyBorder="1" applyAlignment="1" applyProtection="1">
      <alignment horizontal="center" vertical="center" wrapText="1"/>
      <protection locked="0"/>
    </xf>
    <xf numFmtId="0" fontId="3" fillId="4" borderId="18" xfId="28" applyFont="1" applyFill="1" applyBorder="1" applyAlignment="1" applyProtection="1">
      <alignment horizontal="center" vertical="center" wrapText="1"/>
      <protection locked="0"/>
    </xf>
    <xf numFmtId="0" fontId="3" fillId="4" borderId="17" xfId="28" applyFont="1" applyFill="1" applyBorder="1" applyAlignment="1" applyProtection="1">
      <alignment horizontal="center" vertical="center" wrapText="1"/>
      <protection locked="0"/>
    </xf>
    <xf numFmtId="0" fontId="32" fillId="0" borderId="2" xfId="28" applyFont="1" applyFill="1" applyBorder="1" applyAlignment="1" applyProtection="1">
      <alignment vertical="center" wrapText="1"/>
      <protection locked="0"/>
    </xf>
    <xf numFmtId="0" fontId="30" fillId="0" borderId="2" xfId="28" applyFont="1" applyFill="1" applyBorder="1" applyAlignment="1" applyProtection="1">
      <alignment vertical="center" wrapText="1"/>
      <protection locked="0"/>
    </xf>
    <xf numFmtId="0" fontId="2" fillId="0" borderId="29" xfId="28" applyFont="1" applyFill="1" applyBorder="1" applyAlignment="1" applyProtection="1">
      <alignment vertical="center" wrapText="1"/>
      <protection locked="0"/>
    </xf>
    <xf numFmtId="0" fontId="33" fillId="5" borderId="2" xfId="28" applyFont="1" applyFill="1" applyBorder="1" applyAlignment="1" applyProtection="1">
      <alignment horizontal="center" vertical="center" wrapText="1"/>
      <protection locked="0"/>
    </xf>
    <xf numFmtId="187" fontId="2" fillId="5" borderId="2" xfId="28" applyNumberFormat="1" applyFont="1" applyFill="1" applyBorder="1" applyAlignment="1" applyProtection="1">
      <alignment vertical="center" wrapText="1"/>
      <protection locked="0"/>
    </xf>
    <xf numFmtId="0" fontId="2" fillId="5" borderId="3" xfId="28" applyFont="1" applyFill="1" applyBorder="1" applyAlignment="1" applyProtection="1">
      <alignment horizontal="center" vertical="center" wrapText="1"/>
      <protection locked="0"/>
    </xf>
    <xf numFmtId="187" fontId="2" fillId="5" borderId="3" xfId="28" applyNumberFormat="1" applyFont="1" applyFill="1" applyBorder="1" applyAlignment="1" applyProtection="1">
      <alignment vertical="center" wrapText="1"/>
      <protection locked="0"/>
    </xf>
    <xf numFmtId="0" fontId="33" fillId="4" borderId="6" xfId="28" applyFont="1" applyFill="1" applyBorder="1" applyAlignment="1" applyProtection="1">
      <alignment horizontal="center" vertical="center" wrapText="1"/>
      <protection locked="0"/>
    </xf>
    <xf numFmtId="0" fontId="33" fillId="5" borderId="1" xfId="28" applyFont="1" applyFill="1" applyBorder="1" applyAlignment="1" applyProtection="1">
      <alignment horizontal="center" vertical="center" wrapText="1"/>
      <protection locked="0"/>
    </xf>
    <xf numFmtId="187" fontId="2" fillId="5" borderId="1" xfId="28" applyNumberFormat="1" applyFont="1" applyFill="1" applyBorder="1" applyAlignment="1" applyProtection="1">
      <alignment vertical="center" wrapText="1"/>
      <protection locked="0"/>
    </xf>
    <xf numFmtId="0" fontId="3" fillId="0" borderId="61" xfId="28" applyFont="1" applyFill="1" applyBorder="1" applyAlignment="1" applyProtection="1">
      <alignment horizontal="center" vertical="center" wrapText="1"/>
      <protection locked="0"/>
    </xf>
    <xf numFmtId="0" fontId="33" fillId="0" borderId="1" xfId="28" applyFont="1" applyFill="1" applyBorder="1" applyAlignment="1" applyProtection="1">
      <alignment horizontal="center" vertical="center" wrapText="1"/>
      <protection locked="0"/>
    </xf>
    <xf numFmtId="0" fontId="3" fillId="0" borderId="31" xfId="28" applyFont="1" applyFill="1" applyBorder="1" applyAlignment="1" applyProtection="1">
      <alignment horizontal="right" vertical="center" wrapText="1"/>
      <protection locked="0"/>
    </xf>
    <xf numFmtId="189" fontId="2" fillId="0" borderId="0" xfId="28" applyNumberFormat="1" applyFont="1" applyFill="1" applyBorder="1" applyAlignment="1" applyProtection="1">
      <alignment vertical="center" wrapText="1"/>
      <protection locked="0"/>
    </xf>
    <xf numFmtId="0" fontId="2" fillId="4" borderId="62" xfId="28" applyFont="1" applyFill="1" applyBorder="1" applyAlignment="1" applyProtection="1">
      <alignment vertical="center" wrapText="1"/>
      <protection locked="0"/>
    </xf>
    <xf numFmtId="0" fontId="3" fillId="4" borderId="57" xfId="28" applyFont="1" applyFill="1" applyBorder="1" applyAlignment="1" applyProtection="1">
      <alignment vertical="center" wrapText="1"/>
      <protection locked="0"/>
    </xf>
    <xf numFmtId="0" fontId="2" fillId="0" borderId="0" xfId="28" applyFont="1" applyFill="1" applyBorder="1" applyAlignment="1" applyProtection="1">
      <alignment horizontal="center" vertical="center" wrapText="1"/>
      <protection locked="0"/>
    </xf>
    <xf numFmtId="0" fontId="2" fillId="0" borderId="0" xfId="28" applyNumberFormat="1" applyFont="1" applyFill="1" applyBorder="1" applyAlignment="1" applyProtection="1">
      <alignment vertical="center" wrapText="1"/>
      <protection locked="0"/>
    </xf>
    <xf numFmtId="190" fontId="2" fillId="0" borderId="0" xfId="28" applyNumberFormat="1" applyFont="1" applyFill="1" applyBorder="1" applyAlignment="1" applyProtection="1">
      <alignment vertical="center" wrapText="1"/>
      <protection locked="0"/>
    </xf>
    <xf numFmtId="191" fontId="2" fillId="0" borderId="0" xfId="28" applyNumberFormat="1" applyFont="1" applyFill="1" applyBorder="1" applyAlignment="1" applyProtection="1">
      <alignment vertical="center" wrapText="1"/>
      <protection locked="0"/>
    </xf>
    <xf numFmtId="0" fontId="2" fillId="0" borderId="0" xfId="28" applyFont="1" applyFill="1" applyAlignment="1" applyProtection="1">
      <alignment horizontal="center" vertical="center" wrapText="1"/>
      <protection locked="0"/>
    </xf>
    <xf numFmtId="4" fontId="10" fillId="0" borderId="2" xfId="0" applyNumberFormat="1" applyFont="1" applyBorder="1" applyAlignment="1">
      <alignment wrapText="1"/>
    </xf>
    <xf numFmtId="4" fontId="2" fillId="0" borderId="2" xfId="0" applyNumberFormat="1" applyFont="1" applyFill="1" applyBorder="1" applyAlignment="1">
      <alignment vertical="top" wrapText="1"/>
    </xf>
    <xf numFmtId="49" fontId="2" fillId="0" borderId="20" xfId="0" applyNumberFormat="1" applyFont="1" applyFill="1" applyBorder="1" applyAlignment="1">
      <alignment horizontal="right" vertical="center" wrapText="1"/>
    </xf>
    <xf numFmtId="0" fontId="3" fillId="0" borderId="2" xfId="0" applyFont="1" applyFill="1" applyBorder="1" applyAlignment="1">
      <alignment horizontal="right" vertical="top" wrapText="1"/>
    </xf>
    <xf numFmtId="4" fontId="3" fillId="0" borderId="0" xfId="0" applyNumberFormat="1" applyFont="1" applyFill="1" applyBorder="1" applyAlignment="1">
      <alignment/>
    </xf>
    <xf numFmtId="4" fontId="32" fillId="0" borderId="0" xfId="0" applyNumberFormat="1" applyFont="1" applyFill="1" applyBorder="1" applyAlignment="1">
      <alignment/>
    </xf>
    <xf numFmtId="181" fontId="23" fillId="0" borderId="2" xfId="0" applyNumberFormat="1" applyFont="1" applyBorder="1" applyAlignment="1">
      <alignment vertical="top" wrapText="1"/>
    </xf>
    <xf numFmtId="0" fontId="12" fillId="2" borderId="6" xfId="0" applyFont="1" applyFill="1" applyBorder="1" applyAlignment="1">
      <alignment/>
    </xf>
    <xf numFmtId="0" fontId="12" fillId="2" borderId="6" xfId="0" applyFont="1" applyFill="1" applyBorder="1" applyAlignment="1">
      <alignment horizontal="center"/>
    </xf>
    <xf numFmtId="4" fontId="12" fillId="2" borderId="6" xfId="0" applyNumberFormat="1" applyFont="1" applyFill="1" applyBorder="1" applyAlignment="1">
      <alignment/>
    </xf>
    <xf numFmtId="4" fontId="12" fillId="2" borderId="28" xfId="0" applyNumberFormat="1" applyFont="1" applyFill="1" applyBorder="1" applyAlignment="1">
      <alignment/>
    </xf>
    <xf numFmtId="0" fontId="15" fillId="2" borderId="17" xfId="24" applyFont="1" applyFill="1" applyBorder="1" applyAlignment="1">
      <alignment horizontal="center" vertical="center"/>
      <protection/>
    </xf>
    <xf numFmtId="0" fontId="18" fillId="2" borderId="17" xfId="24" applyFont="1" applyFill="1" applyBorder="1" applyAlignment="1">
      <alignment horizontal="left" vertical="center"/>
      <protection/>
    </xf>
    <xf numFmtId="4" fontId="18" fillId="2" borderId="17" xfId="24" applyNumberFormat="1" applyFont="1" applyFill="1" applyBorder="1" applyAlignment="1">
      <alignment horizontal="left" vertical="center"/>
      <protection/>
    </xf>
    <xf numFmtId="4" fontId="18" fillId="2" borderId="14" xfId="24" applyNumberFormat="1" applyFont="1" applyFill="1" applyBorder="1" applyAlignment="1">
      <alignment horizontal="center" vertical="center"/>
      <protection/>
    </xf>
    <xf numFmtId="0" fontId="3" fillId="2" borderId="57" xfId="28" applyFont="1" applyFill="1" applyBorder="1" applyAlignment="1" applyProtection="1">
      <alignment vertical="center" wrapText="1"/>
      <protection locked="0"/>
    </xf>
    <xf numFmtId="0" fontId="2" fillId="2" borderId="57" xfId="28" applyFont="1" applyFill="1" applyBorder="1" applyAlignment="1" applyProtection="1">
      <alignment horizontal="center" vertical="center" wrapText="1"/>
      <protection locked="0"/>
    </xf>
    <xf numFmtId="189" fontId="2" fillId="2" borderId="57" xfId="28" applyNumberFormat="1" applyFont="1" applyFill="1" applyBorder="1" applyAlignment="1" applyProtection="1">
      <alignment vertical="center" wrapText="1"/>
      <protection locked="0"/>
    </xf>
    <xf numFmtId="189" fontId="3" fillId="2" borderId="63" xfId="28" applyNumberFormat="1" applyFont="1" applyFill="1" applyBorder="1" applyAlignment="1" applyProtection="1">
      <alignment vertical="center" wrapText="1"/>
      <protection locked="0"/>
    </xf>
    <xf numFmtId="0" fontId="0" fillId="2" borderId="16" xfId="23" applyFill="1" applyBorder="1" applyAlignment="1">
      <alignment horizontal="center"/>
      <protection/>
    </xf>
    <xf numFmtId="0" fontId="1" fillId="2" borderId="14" xfId="23" applyFont="1" applyFill="1" applyBorder="1" applyAlignment="1">
      <alignment horizontal="justify"/>
      <protection/>
    </xf>
    <xf numFmtId="0" fontId="1" fillId="2" borderId="17" xfId="23" applyFont="1" applyFill="1" applyBorder="1" applyAlignment="1">
      <alignment horizontal="justify"/>
      <protection/>
    </xf>
    <xf numFmtId="192" fontId="0" fillId="2" borderId="17" xfId="23" applyNumberFormat="1" applyFill="1" applyBorder="1" applyAlignment="1">
      <alignment horizontal="center"/>
      <protection/>
    </xf>
    <xf numFmtId="4" fontId="0" fillId="2" borderId="17" xfId="23" applyNumberFormat="1" applyFill="1" applyBorder="1" applyAlignment="1">
      <alignment horizontal="center"/>
      <protection/>
    </xf>
    <xf numFmtId="0" fontId="0" fillId="2" borderId="17" xfId="23" applyFont="1" applyFill="1" applyBorder="1" applyAlignment="1">
      <alignment horizontal="center"/>
      <protection/>
    </xf>
    <xf numFmtId="4" fontId="12" fillId="2" borderId="17" xfId="0" applyNumberFormat="1" applyFont="1" applyFill="1" applyBorder="1" applyAlignment="1">
      <alignment horizontal="center"/>
    </xf>
    <xf numFmtId="4" fontId="12" fillId="2" borderId="14" xfId="0" applyNumberFormat="1" applyFont="1" applyFill="1" applyBorder="1" applyAlignment="1">
      <alignment/>
    </xf>
    <xf numFmtId="0" fontId="18" fillId="2" borderId="14" xfId="23" applyFont="1" applyFill="1" applyBorder="1" applyAlignment="1">
      <alignment horizontal="center"/>
      <protection/>
    </xf>
    <xf numFmtId="0" fontId="18" fillId="2" borderId="14" xfId="0" applyFont="1" applyFill="1" applyBorder="1" applyAlignment="1">
      <alignment horizontal="left"/>
    </xf>
    <xf numFmtId="0" fontId="18" fillId="2" borderId="17" xfId="0" applyFont="1" applyFill="1" applyBorder="1" applyAlignment="1">
      <alignment horizontal="left"/>
    </xf>
    <xf numFmtId="192" fontId="18" fillId="2" borderId="17" xfId="23" applyNumberFormat="1" applyFont="1" applyFill="1" applyBorder="1" applyAlignment="1">
      <alignment horizontal="center"/>
      <protection/>
    </xf>
    <xf numFmtId="4" fontId="18" fillId="2" borderId="17" xfId="23" applyNumberFormat="1" applyFont="1" applyFill="1" applyBorder="1" applyAlignment="1">
      <alignment horizontal="center"/>
      <protection/>
    </xf>
    <xf numFmtId="0" fontId="18" fillId="2" borderId="17" xfId="23" applyFont="1" applyFill="1" applyBorder="1" applyAlignment="1">
      <alignment horizontal="center"/>
      <protection/>
    </xf>
    <xf numFmtId="4" fontId="18" fillId="2" borderId="17" xfId="0" applyNumberFormat="1" applyFont="1" applyFill="1" applyBorder="1" applyAlignment="1">
      <alignment vertical="center"/>
    </xf>
    <xf numFmtId="4" fontId="18" fillId="2" borderId="14" xfId="0" applyNumberFormat="1" applyFont="1" applyFill="1" applyBorder="1" applyAlignment="1">
      <alignment vertical="center"/>
    </xf>
    <xf numFmtId="182" fontId="35" fillId="0" borderId="0" xfId="21" applyFont="1" applyFill="1" applyBorder="1">
      <alignment horizontal="left" vertical="center"/>
      <protection/>
    </xf>
    <xf numFmtId="4" fontId="34" fillId="0" borderId="0" xfId="21" applyNumberFormat="1" applyFont="1" applyFill="1" applyBorder="1" applyAlignment="1">
      <alignment horizontal="center" vertical="center"/>
      <protection/>
    </xf>
    <xf numFmtId="182" fontId="35" fillId="0" borderId="0" xfId="21" applyFont="1" applyFill="1" applyBorder="1" applyAlignment="1">
      <alignment horizontal="center" vertical="center"/>
      <protection/>
    </xf>
    <xf numFmtId="182" fontId="37" fillId="4" borderId="16" xfId="21" applyFont="1" applyFill="1" applyBorder="1" applyAlignment="1">
      <alignment horizontal="center" vertical="center"/>
      <protection/>
    </xf>
    <xf numFmtId="0" fontId="1" fillId="4" borderId="15" xfId="0" applyFont="1" applyFill="1" applyBorder="1" applyAlignment="1">
      <alignment horizontal="center" vertical="center"/>
    </xf>
    <xf numFmtId="182" fontId="35" fillId="0" borderId="59" xfId="21" applyFont="1" applyFill="1" applyBorder="1">
      <alignment horizontal="left" vertical="center"/>
      <protection/>
    </xf>
    <xf numFmtId="182" fontId="35" fillId="0" borderId="62" xfId="21" applyFont="1" applyFill="1" applyBorder="1">
      <alignment horizontal="left" vertical="center"/>
      <protection/>
    </xf>
    <xf numFmtId="3" fontId="35" fillId="0" borderId="63" xfId="21" applyNumberFormat="1" applyFont="1" applyFill="1" applyBorder="1" applyAlignment="1">
      <alignment horizontal="center" vertical="center"/>
      <protection/>
    </xf>
    <xf numFmtId="3" fontId="35" fillId="0" borderId="47" xfId="21" applyNumberFormat="1" applyFont="1" applyFill="1" applyBorder="1" applyAlignment="1">
      <alignment horizontal="center" vertical="center"/>
      <protection/>
    </xf>
    <xf numFmtId="182" fontId="35" fillId="0" borderId="35" xfId="21" applyFont="1" applyFill="1" applyBorder="1">
      <alignment horizontal="left" vertical="center"/>
      <protection/>
    </xf>
    <xf numFmtId="9" fontId="35" fillId="0" borderId="30" xfId="21" applyNumberFormat="1" applyFont="1" applyFill="1" applyBorder="1" applyAlignment="1">
      <alignment horizontal="center" vertical="center"/>
      <protection/>
    </xf>
    <xf numFmtId="182" fontId="35" fillId="0" borderId="29" xfId="21" applyFont="1" applyFill="1" applyBorder="1">
      <alignment horizontal="left" vertical="center"/>
      <protection/>
    </xf>
    <xf numFmtId="4" fontId="35" fillId="0" borderId="30" xfId="21" applyNumberFormat="1" applyFont="1" applyFill="1" applyBorder="1" applyAlignment="1">
      <alignment horizontal="center" vertical="center"/>
      <protection/>
    </xf>
    <xf numFmtId="49" fontId="35" fillId="0" borderId="30" xfId="21" applyNumberFormat="1" applyFont="1" applyFill="1" applyBorder="1" applyAlignment="1">
      <alignment horizontal="center" vertical="center"/>
      <protection/>
    </xf>
    <xf numFmtId="0" fontId="38" fillId="0" borderId="0" xfId="26" applyFont="1" applyAlignment="1">
      <alignment horizontal="right"/>
      <protection/>
    </xf>
    <xf numFmtId="182" fontId="37" fillId="0" borderId="0" xfId="21" applyFont="1" applyFill="1" applyBorder="1" applyAlignment="1">
      <alignment horizontal="center" vertical="center"/>
      <protection/>
    </xf>
    <xf numFmtId="182" fontId="37" fillId="0" borderId="0" xfId="21" applyFont="1" applyFill="1" applyBorder="1" applyAlignment="1">
      <alignment horizontal="left" vertical="center"/>
      <protection/>
    </xf>
    <xf numFmtId="182" fontId="35" fillId="0" borderId="0" xfId="21" applyFont="1" applyFill="1" applyBorder="1" applyAlignment="1">
      <alignment horizontal="right" vertical="center"/>
      <protection/>
    </xf>
    <xf numFmtId="9" fontId="35" fillId="0" borderId="19" xfId="29" applyFont="1" applyFill="1" applyBorder="1" applyAlignment="1">
      <alignment horizontal="center" vertical="center"/>
    </xf>
    <xf numFmtId="193" fontId="35" fillId="0" borderId="4" xfId="21" applyNumberFormat="1" applyFont="1" applyFill="1" applyBorder="1" applyAlignment="1">
      <alignment vertical="center"/>
      <protection/>
    </xf>
    <xf numFmtId="193" fontId="35" fillId="0" borderId="26" xfId="21" applyNumberFormat="1" applyFont="1" applyFill="1" applyBorder="1" applyAlignment="1">
      <alignment horizontal="right" vertical="center"/>
      <protection/>
    </xf>
    <xf numFmtId="9" fontId="35" fillId="0" borderId="0" xfId="29" applyFont="1" applyFill="1" applyBorder="1" applyAlignment="1">
      <alignment horizontal="right" vertical="center"/>
    </xf>
    <xf numFmtId="9" fontId="35" fillId="0" borderId="0" xfId="29" applyFont="1" applyFill="1" applyBorder="1" applyAlignment="1">
      <alignment vertical="center"/>
    </xf>
    <xf numFmtId="10" fontId="35" fillId="0" borderId="0" xfId="21" applyNumberFormat="1" applyFont="1" applyFill="1" applyBorder="1" applyAlignment="1">
      <alignment horizontal="right" vertical="center"/>
      <protection/>
    </xf>
    <xf numFmtId="193" fontId="37" fillId="0" borderId="4" xfId="21" applyNumberFormat="1" applyFont="1" applyFill="1" applyBorder="1" applyAlignment="1">
      <alignment vertical="center"/>
      <protection/>
    </xf>
    <xf numFmtId="2" fontId="35" fillId="0" borderId="0" xfId="21" applyNumberFormat="1" applyFont="1" applyFill="1" applyBorder="1" applyAlignment="1">
      <alignment horizontal="right" vertical="center"/>
      <protection/>
    </xf>
    <xf numFmtId="195" fontId="35" fillId="0" borderId="0" xfId="21" applyNumberFormat="1" applyFont="1" applyFill="1" applyBorder="1" applyAlignment="1">
      <alignment vertical="center"/>
      <protection/>
    </xf>
    <xf numFmtId="9" fontId="35" fillId="0" borderId="0" xfId="29" applyFont="1" applyFill="1" applyBorder="1" applyAlignment="1">
      <alignment horizontal="center" vertical="center"/>
    </xf>
    <xf numFmtId="193" fontId="35" fillId="0" borderId="0" xfId="21" applyNumberFormat="1" applyFont="1" applyFill="1" applyBorder="1" applyAlignment="1">
      <alignment horizontal="right" vertical="center"/>
      <protection/>
    </xf>
    <xf numFmtId="193" fontId="35" fillId="0" borderId="0" xfId="21" applyNumberFormat="1" applyFont="1" applyFill="1" applyBorder="1" applyAlignment="1">
      <alignment vertical="center"/>
      <protection/>
    </xf>
    <xf numFmtId="193" fontId="37" fillId="0" borderId="0" xfId="21" applyNumberFormat="1" applyFont="1" applyFill="1" applyBorder="1" applyAlignment="1">
      <alignment vertical="center"/>
      <protection/>
    </xf>
    <xf numFmtId="3" fontId="37" fillId="0" borderId="0" xfId="21" applyNumberFormat="1" applyFont="1" applyFill="1" applyBorder="1" applyAlignment="1">
      <alignment vertical="center"/>
      <protection/>
    </xf>
    <xf numFmtId="194" fontId="35" fillId="0" borderId="0" xfId="21" applyNumberFormat="1" applyFont="1" applyFill="1" applyBorder="1" applyAlignment="1">
      <alignment vertical="center"/>
      <protection/>
    </xf>
    <xf numFmtId="2" fontId="35" fillId="0" borderId="19" xfId="29" applyNumberFormat="1" applyFont="1" applyFill="1" applyBorder="1" applyAlignment="1">
      <alignment horizontal="center" vertical="center"/>
    </xf>
    <xf numFmtId="193" fontId="35" fillId="0" borderId="26" xfId="21" applyNumberFormat="1" applyFont="1" applyFill="1" applyBorder="1" applyAlignment="1">
      <alignment vertical="center"/>
      <protection/>
    </xf>
    <xf numFmtId="193" fontId="37" fillId="0" borderId="26" xfId="21" applyNumberFormat="1" applyFont="1" applyFill="1" applyBorder="1" applyAlignment="1">
      <alignment vertical="center"/>
      <protection/>
    </xf>
    <xf numFmtId="193" fontId="35" fillId="0" borderId="0" xfId="21" applyNumberFormat="1" applyFont="1" applyFill="1" applyBorder="1" applyAlignment="1">
      <alignment vertical="center"/>
      <protection/>
    </xf>
    <xf numFmtId="2" fontId="37" fillId="0" borderId="19" xfId="29" applyNumberFormat="1" applyFont="1" applyFill="1" applyBorder="1" applyAlignment="1">
      <alignment horizontal="center" vertical="center"/>
    </xf>
    <xf numFmtId="193" fontId="37" fillId="0" borderId="26" xfId="21" applyNumberFormat="1" applyFont="1" applyFill="1" applyBorder="1" applyAlignment="1">
      <alignment vertical="center"/>
      <protection/>
    </xf>
    <xf numFmtId="193" fontId="37" fillId="0" borderId="0" xfId="21" applyNumberFormat="1" applyFont="1" applyFill="1" applyBorder="1" applyAlignment="1">
      <alignment vertical="center"/>
      <protection/>
    </xf>
    <xf numFmtId="196" fontId="35" fillId="0" borderId="19" xfId="29" applyNumberFormat="1" applyFont="1" applyFill="1" applyBorder="1" applyAlignment="1">
      <alignment horizontal="center" vertical="center"/>
    </xf>
    <xf numFmtId="9" fontId="40" fillId="0" borderId="0" xfId="29" applyFont="1" applyFill="1" applyBorder="1" applyAlignment="1">
      <alignment vertical="center"/>
    </xf>
    <xf numFmtId="182" fontId="37" fillId="0" borderId="0" xfId="21" applyFont="1" applyFill="1" applyBorder="1">
      <alignment horizontal="left" vertical="center"/>
      <protection/>
    </xf>
    <xf numFmtId="3" fontId="37" fillId="0" borderId="0" xfId="22" applyNumberFormat="1" applyFont="1" applyFill="1" applyBorder="1" applyAlignment="1">
      <alignment vertical="center"/>
      <protection/>
    </xf>
    <xf numFmtId="194" fontId="37" fillId="0" borderId="0" xfId="29" applyNumberFormat="1" applyFont="1" applyFill="1" applyBorder="1" applyAlignment="1">
      <alignment horizontal="center"/>
    </xf>
    <xf numFmtId="3" fontId="35" fillId="0" borderId="0" xfId="22" applyNumberFormat="1" applyFont="1" applyFill="1" applyBorder="1" applyAlignment="1">
      <alignment vertical="center"/>
      <protection/>
    </xf>
    <xf numFmtId="9" fontId="35" fillId="0" borderId="0" xfId="29" applyFont="1" applyFill="1" applyBorder="1" applyAlignment="1">
      <alignment horizontal="center"/>
    </xf>
    <xf numFmtId="193" fontId="37" fillId="0" borderId="33" xfId="21" applyNumberFormat="1" applyFont="1" applyFill="1" applyBorder="1" applyAlignment="1">
      <alignment vertical="center"/>
      <protection/>
    </xf>
    <xf numFmtId="0" fontId="37" fillId="0" borderId="0" xfId="0" applyFont="1" applyFill="1" applyBorder="1" applyAlignment="1" quotePrefix="1">
      <alignment horizontal="left" vertical="center"/>
    </xf>
    <xf numFmtId="0" fontId="37" fillId="0" borderId="0" xfId="0" applyFont="1" applyFill="1" applyBorder="1" applyAlignment="1">
      <alignment horizontal="left" vertical="center"/>
    </xf>
    <xf numFmtId="193" fontId="37" fillId="0" borderId="0" xfId="21" applyNumberFormat="1" applyFont="1" applyFill="1" applyBorder="1" applyAlignment="1">
      <alignment horizontal="right" vertical="center"/>
      <protection/>
    </xf>
    <xf numFmtId="0" fontId="37" fillId="2" borderId="37" xfId="0" applyFont="1" applyFill="1" applyBorder="1" applyAlignment="1">
      <alignment horizontal="left" vertical="center"/>
    </xf>
    <xf numFmtId="9" fontId="35" fillId="2" borderId="51" xfId="29" applyFont="1" applyFill="1" applyBorder="1" applyAlignment="1">
      <alignment horizontal="center"/>
    </xf>
    <xf numFmtId="193" fontId="37" fillId="2" borderId="49" xfId="21" applyNumberFormat="1" applyFont="1" applyFill="1" applyBorder="1" applyAlignment="1">
      <alignment vertical="center"/>
      <protection/>
    </xf>
    <xf numFmtId="193" fontId="38" fillId="0" borderId="32" xfId="22" applyNumberFormat="1" applyFont="1" applyFill="1" applyBorder="1" applyAlignment="1" quotePrefix="1">
      <alignment horizontal="left" vertical="center"/>
      <protection/>
    </xf>
    <xf numFmtId="9" fontId="35" fillId="0" borderId="55" xfId="29" applyFont="1" applyFill="1" applyBorder="1" applyAlignment="1">
      <alignment horizontal="center"/>
    </xf>
    <xf numFmtId="193" fontId="38" fillId="0" borderId="26" xfId="22" applyNumberFormat="1" applyFont="1" applyFill="1" applyBorder="1" applyAlignment="1" quotePrefix="1">
      <alignment horizontal="left" vertical="center"/>
      <protection/>
    </xf>
    <xf numFmtId="193" fontId="37" fillId="0" borderId="19" xfId="21" applyNumberFormat="1" applyFont="1" applyFill="1" applyBorder="1" applyAlignment="1">
      <alignment vertical="center"/>
      <protection/>
    </xf>
    <xf numFmtId="194" fontId="38" fillId="0" borderId="19" xfId="29" applyNumberFormat="1" applyFont="1" applyFill="1" applyBorder="1" applyAlignment="1">
      <alignment horizontal="center" vertical="center"/>
    </xf>
    <xf numFmtId="194" fontId="39" fillId="0" borderId="55" xfId="29" applyNumberFormat="1" applyFont="1" applyFill="1" applyBorder="1" applyAlignment="1">
      <alignment horizontal="center" vertical="center"/>
    </xf>
    <xf numFmtId="182" fontId="38" fillId="0" borderId="33" xfId="27" applyNumberFormat="1" applyFont="1" applyFill="1" applyBorder="1" applyAlignment="1">
      <alignment horizontal="center" vertical="center"/>
      <protection/>
    </xf>
    <xf numFmtId="182" fontId="38" fillId="0" borderId="0" xfId="21" applyFont="1" applyFill="1" applyBorder="1" applyAlignment="1">
      <alignment horizontal="center"/>
      <protection/>
    </xf>
    <xf numFmtId="193" fontId="38" fillId="0" borderId="61" xfId="22" applyNumberFormat="1" applyFont="1" applyFill="1" applyBorder="1" applyAlignment="1" quotePrefix="1">
      <alignment horizontal="left" vertical="center"/>
      <protection/>
    </xf>
    <xf numFmtId="182" fontId="38" fillId="0" borderId="53" xfId="21" applyFont="1" applyFill="1" applyBorder="1" applyAlignment="1">
      <alignment horizontal="center"/>
      <protection/>
    </xf>
    <xf numFmtId="194" fontId="38" fillId="0" borderId="45" xfId="29" applyNumberFormat="1" applyFont="1" applyFill="1" applyBorder="1" applyAlignment="1">
      <alignment horizontal="center" vertical="center"/>
    </xf>
    <xf numFmtId="9" fontId="35" fillId="0" borderId="19" xfId="29" applyFont="1" applyFill="1" applyBorder="1" applyAlignment="1">
      <alignment horizontal="center"/>
    </xf>
    <xf numFmtId="193" fontId="37" fillId="0" borderId="4" xfId="21" applyNumberFormat="1" applyFont="1" applyFill="1" applyBorder="1" applyAlignment="1">
      <alignment horizontal="right" vertical="center"/>
      <protection/>
    </xf>
    <xf numFmtId="182" fontId="42" fillId="2" borderId="59" xfId="21" applyFont="1" applyFill="1" applyBorder="1">
      <alignment horizontal="left" vertical="center"/>
      <protection/>
    </xf>
    <xf numFmtId="182" fontId="42" fillId="2" borderId="5" xfId="21" applyFont="1" applyFill="1" applyBorder="1">
      <alignment horizontal="left" vertical="center"/>
      <protection/>
    </xf>
    <xf numFmtId="4" fontId="37" fillId="2" borderId="28" xfId="21" applyNumberFormat="1" applyFont="1" applyFill="1" applyBorder="1" applyAlignment="1">
      <alignment horizontal="center" vertical="center"/>
      <protection/>
    </xf>
    <xf numFmtId="3" fontId="35" fillId="0" borderId="30" xfId="21" applyNumberFormat="1" applyFont="1" applyFill="1" applyBorder="1" applyAlignment="1">
      <alignment horizontal="center" vertical="center"/>
      <protection/>
    </xf>
    <xf numFmtId="197" fontId="35" fillId="0" borderId="59" xfId="21" applyNumberFormat="1" applyFont="1" applyFill="1" applyBorder="1">
      <alignment horizontal="left" vertical="center"/>
      <protection/>
    </xf>
    <xf numFmtId="197" fontId="35" fillId="0" borderId="35" xfId="21" applyNumberFormat="1" applyFont="1" applyFill="1" applyBorder="1">
      <alignment horizontal="left" vertical="center"/>
      <protection/>
    </xf>
    <xf numFmtId="9" fontId="35" fillId="0" borderId="47" xfId="21" applyNumberFormat="1" applyFont="1" applyFill="1" applyBorder="1" applyAlignment="1">
      <alignment horizontal="center" vertical="center"/>
      <protection/>
    </xf>
    <xf numFmtId="182" fontId="35" fillId="0" borderId="64" xfId="21" applyFont="1" applyFill="1" applyBorder="1">
      <alignment horizontal="left" vertical="center"/>
      <protection/>
    </xf>
    <xf numFmtId="9" fontId="35" fillId="0" borderId="65" xfId="21" applyNumberFormat="1" applyFont="1" applyFill="1" applyBorder="1" applyAlignment="1">
      <alignment horizontal="center" vertical="center"/>
      <protection/>
    </xf>
    <xf numFmtId="1" fontId="35" fillId="0" borderId="47" xfId="21" applyNumberFormat="1" applyFont="1" applyFill="1" applyBorder="1" applyAlignment="1">
      <alignment horizontal="center" vertical="center"/>
      <protection/>
    </xf>
    <xf numFmtId="4" fontId="34" fillId="4" borderId="13" xfId="21" applyNumberFormat="1" applyFont="1" applyFill="1" applyBorder="1" applyAlignment="1">
      <alignment horizontal="center" vertical="center"/>
      <protection/>
    </xf>
    <xf numFmtId="182" fontId="35" fillId="4" borderId="13" xfId="21" applyFont="1" applyFill="1" applyBorder="1" applyAlignment="1">
      <alignment horizontal="center" vertical="center"/>
      <protection/>
    </xf>
    <xf numFmtId="197" fontId="37" fillId="4" borderId="13" xfId="21" applyNumberFormat="1" applyFont="1" applyFill="1" applyBorder="1" applyAlignment="1">
      <alignment horizontal="right" vertical="center"/>
      <protection/>
    </xf>
    <xf numFmtId="197" fontId="37" fillId="4" borderId="66" xfId="21" applyNumberFormat="1" applyFont="1" applyFill="1" applyBorder="1" applyAlignment="1">
      <alignment horizontal="right" vertical="center"/>
      <protection/>
    </xf>
    <xf numFmtId="182" fontId="37" fillId="4" borderId="24" xfId="21" applyFont="1" applyFill="1" applyBorder="1" applyAlignment="1">
      <alignment horizontal="left" vertical="center"/>
      <protection/>
    </xf>
    <xf numFmtId="3" fontId="37" fillId="0" borderId="16" xfId="21" applyNumberFormat="1" applyFont="1" applyFill="1" applyBorder="1" applyAlignment="1" quotePrefix="1">
      <alignment horizontal="left" vertical="center"/>
      <protection/>
    </xf>
    <xf numFmtId="193" fontId="37" fillId="0" borderId="17" xfId="21" applyNumberFormat="1" applyFont="1" applyFill="1" applyBorder="1" applyAlignment="1">
      <alignment vertical="center"/>
      <protection/>
    </xf>
    <xf numFmtId="193" fontId="35" fillId="0" borderId="17" xfId="21" applyNumberFormat="1" applyFont="1" applyFill="1" applyBorder="1" applyAlignment="1">
      <alignment vertical="center"/>
      <protection/>
    </xf>
    <xf numFmtId="4" fontId="34" fillId="4" borderId="22" xfId="21" applyNumberFormat="1" applyFont="1" applyFill="1" applyBorder="1" applyAlignment="1">
      <alignment horizontal="center" vertical="center"/>
      <protection/>
    </xf>
    <xf numFmtId="182" fontId="35" fillId="4" borderId="22" xfId="21" applyFont="1" applyFill="1" applyBorder="1" applyAlignment="1">
      <alignment horizontal="center" vertical="center"/>
      <protection/>
    </xf>
    <xf numFmtId="197" fontId="37" fillId="4" borderId="22" xfId="21" applyNumberFormat="1" applyFont="1" applyFill="1" applyBorder="1" applyAlignment="1">
      <alignment horizontal="right" vertical="center"/>
      <protection/>
    </xf>
    <xf numFmtId="197" fontId="37" fillId="4" borderId="67" xfId="21" applyNumberFormat="1" applyFont="1" applyFill="1" applyBorder="1" applyAlignment="1">
      <alignment horizontal="right" vertical="center"/>
      <protection/>
    </xf>
    <xf numFmtId="182" fontId="37" fillId="4" borderId="12" xfId="21" applyFont="1" applyFill="1" applyBorder="1" applyAlignment="1">
      <alignment horizontal="left" vertical="center"/>
      <protection/>
    </xf>
    <xf numFmtId="3" fontId="37" fillId="0" borderId="16" xfId="21" applyNumberFormat="1" applyFont="1" applyFill="1" applyBorder="1" applyAlignment="1">
      <alignment horizontal="left" vertical="center"/>
      <protection/>
    </xf>
    <xf numFmtId="3" fontId="37" fillId="0" borderId="68" xfId="21" applyNumberFormat="1" applyFont="1" applyFill="1" applyBorder="1" applyAlignment="1">
      <alignment horizontal="left" vertical="center"/>
      <protection/>
    </xf>
    <xf numFmtId="193" fontId="37" fillId="0" borderId="6" xfId="21" applyNumberFormat="1" applyFont="1" applyFill="1" applyBorder="1" applyAlignment="1">
      <alignment vertical="center"/>
      <protection/>
    </xf>
    <xf numFmtId="193" fontId="37" fillId="0" borderId="18" xfId="21" applyNumberFormat="1" applyFont="1" applyFill="1" applyBorder="1" applyAlignment="1">
      <alignment horizontal="right" vertical="center"/>
      <protection/>
    </xf>
    <xf numFmtId="193" fontId="37" fillId="0" borderId="17" xfId="21" applyNumberFormat="1" applyFont="1" applyFill="1" applyBorder="1" applyAlignment="1">
      <alignment horizontal="right" vertical="center"/>
      <protection/>
    </xf>
    <xf numFmtId="193" fontId="37" fillId="0" borderId="15" xfId="21" applyNumberFormat="1" applyFont="1" applyFill="1" applyBorder="1" applyAlignment="1">
      <alignment horizontal="right" vertical="center"/>
      <protection/>
    </xf>
    <xf numFmtId="9" fontId="38" fillId="0" borderId="68" xfId="29" applyFont="1" applyFill="1" applyBorder="1" applyAlignment="1">
      <alignment horizontal="center" vertical="center"/>
    </xf>
    <xf numFmtId="193" fontId="37" fillId="0" borderId="15" xfId="21" applyNumberFormat="1" applyFont="1" applyFill="1" applyBorder="1" applyAlignment="1">
      <alignment vertical="center"/>
      <protection/>
    </xf>
    <xf numFmtId="3" fontId="37" fillId="0" borderId="16" xfId="22" applyNumberFormat="1" applyFont="1" applyFill="1" applyBorder="1" applyAlignment="1">
      <alignment vertical="center"/>
      <protection/>
    </xf>
    <xf numFmtId="194" fontId="37" fillId="0" borderId="68" xfId="29" applyNumberFormat="1" applyFont="1" applyFill="1" applyBorder="1" applyAlignment="1">
      <alignment horizontal="center"/>
    </xf>
    <xf numFmtId="193" fontId="37" fillId="0" borderId="6" xfId="21" applyNumberFormat="1" applyFont="1" applyFill="1" applyBorder="1" applyAlignment="1">
      <alignment vertical="center"/>
      <protection/>
    </xf>
    <xf numFmtId="193" fontId="37" fillId="0" borderId="18" xfId="21" applyNumberFormat="1" applyFont="1" applyFill="1" applyBorder="1" applyAlignment="1">
      <alignment vertical="center"/>
      <protection/>
    </xf>
    <xf numFmtId="193" fontId="37" fillId="0" borderId="17" xfId="21" applyNumberFormat="1" applyFont="1" applyFill="1" applyBorder="1" applyAlignment="1">
      <alignment vertical="center"/>
      <protection/>
    </xf>
    <xf numFmtId="193" fontId="37" fillId="0" borderId="15" xfId="21" applyNumberFormat="1" applyFont="1" applyFill="1" applyBorder="1" applyAlignment="1">
      <alignment vertical="center"/>
      <protection/>
    </xf>
    <xf numFmtId="0" fontId="37" fillId="0" borderId="12" xfId="0" applyFont="1" applyFill="1" applyBorder="1" applyAlignment="1" quotePrefix="1">
      <alignment horizontal="left" vertical="center"/>
    </xf>
    <xf numFmtId="9" fontId="35" fillId="0" borderId="69" xfId="29" applyFont="1" applyFill="1" applyBorder="1" applyAlignment="1">
      <alignment horizontal="center"/>
    </xf>
    <xf numFmtId="193" fontId="37" fillId="0" borderId="23" xfId="21" applyNumberFormat="1" applyFont="1" applyFill="1" applyBorder="1" applyAlignment="1">
      <alignment vertical="center"/>
      <protection/>
    </xf>
    <xf numFmtId="193" fontId="37" fillId="0" borderId="70" xfId="21" applyNumberFormat="1" applyFont="1" applyFill="1" applyBorder="1" applyAlignment="1">
      <alignment vertical="center"/>
      <protection/>
    </xf>
    <xf numFmtId="193" fontId="37" fillId="0" borderId="13" xfId="21" applyNumberFormat="1" applyFont="1" applyFill="1" applyBorder="1" applyAlignment="1">
      <alignment vertical="center"/>
      <protection/>
    </xf>
    <xf numFmtId="193" fontId="37" fillId="0" borderId="66" xfId="21" applyNumberFormat="1" applyFont="1" applyFill="1" applyBorder="1" applyAlignment="1">
      <alignment vertical="center"/>
      <protection/>
    </xf>
    <xf numFmtId="0" fontId="37" fillId="0" borderId="24" xfId="0" applyFont="1" applyFill="1" applyBorder="1" applyAlignment="1" quotePrefix="1">
      <alignment horizontal="left" vertical="center"/>
    </xf>
    <xf numFmtId="9" fontId="35" fillId="0" borderId="71" xfId="29" applyFont="1" applyFill="1" applyBorder="1" applyAlignment="1">
      <alignment horizontal="center"/>
    </xf>
    <xf numFmtId="193" fontId="37" fillId="0" borderId="25" xfId="21" applyNumberFormat="1" applyFont="1" applyFill="1" applyBorder="1" applyAlignment="1">
      <alignment vertical="center"/>
      <protection/>
    </xf>
    <xf numFmtId="193" fontId="35" fillId="0" borderId="27" xfId="21" applyNumberFormat="1" applyFont="1" applyFill="1" applyBorder="1" applyAlignment="1">
      <alignment vertical="center"/>
      <protection/>
    </xf>
    <xf numFmtId="193" fontId="35" fillId="0" borderId="22" xfId="21" applyNumberFormat="1" applyFont="1" applyFill="1" applyBorder="1" applyAlignment="1">
      <alignment vertical="center"/>
      <protection/>
    </xf>
    <xf numFmtId="193" fontId="35" fillId="0" borderId="67" xfId="21" applyNumberFormat="1" applyFont="1" applyFill="1" applyBorder="1" applyAlignment="1">
      <alignment vertical="center"/>
      <protection/>
    </xf>
    <xf numFmtId="182" fontId="35" fillId="0" borderId="12" xfId="21" applyFont="1" applyFill="1" applyBorder="1" applyAlignment="1">
      <alignment horizontal="left"/>
      <protection/>
    </xf>
    <xf numFmtId="182" fontId="35" fillId="0" borderId="11" xfId="21" applyFont="1" applyFill="1" applyBorder="1" applyAlignment="1">
      <alignment horizontal="left"/>
      <protection/>
    </xf>
    <xf numFmtId="193" fontId="35" fillId="0" borderId="4" xfId="21" applyNumberFormat="1" applyFont="1" applyFill="1" applyBorder="1" applyAlignment="1">
      <alignment vertical="center"/>
      <protection/>
    </xf>
    <xf numFmtId="193" fontId="35" fillId="0" borderId="8" xfId="21" applyNumberFormat="1" applyFont="1" applyFill="1" applyBorder="1" applyAlignment="1">
      <alignment vertical="center"/>
      <protection/>
    </xf>
    <xf numFmtId="0" fontId="37" fillId="0" borderId="16" xfId="0" applyFont="1" applyFill="1" applyBorder="1" applyAlignment="1" quotePrefix="1">
      <alignment horizontal="left" vertical="center"/>
    </xf>
    <xf numFmtId="9" fontId="35" fillId="0" borderId="68" xfId="29" applyFont="1" applyFill="1" applyBorder="1" applyAlignment="1">
      <alignment horizontal="center"/>
    </xf>
    <xf numFmtId="193" fontId="35" fillId="0" borderId="18" xfId="21" applyNumberFormat="1" applyFont="1" applyFill="1" applyBorder="1" applyAlignment="1">
      <alignment vertical="center"/>
      <protection/>
    </xf>
    <xf numFmtId="193" fontId="35" fillId="0" borderId="15" xfId="21" applyNumberFormat="1" applyFont="1" applyFill="1" applyBorder="1" applyAlignment="1">
      <alignment vertical="center"/>
      <protection/>
    </xf>
    <xf numFmtId="9" fontId="35" fillId="0" borderId="17" xfId="29" applyFont="1" applyFill="1" applyBorder="1" applyAlignment="1">
      <alignment horizontal="center"/>
    </xf>
    <xf numFmtId="193" fontId="37" fillId="0" borderId="6" xfId="21" applyNumberFormat="1" applyFont="1" applyFill="1" applyBorder="1" applyAlignment="1">
      <alignment horizontal="right" vertical="center"/>
      <protection/>
    </xf>
    <xf numFmtId="182" fontId="37" fillId="0" borderId="12" xfId="21" applyFont="1" applyFill="1" applyBorder="1" applyAlignment="1">
      <alignment horizontal="left"/>
      <protection/>
    </xf>
    <xf numFmtId="193" fontId="37" fillId="0" borderId="23" xfId="21" applyNumberFormat="1" applyFont="1" applyFill="1" applyBorder="1" applyAlignment="1">
      <alignment horizontal="right" vertical="center"/>
      <protection/>
    </xf>
    <xf numFmtId="0" fontId="37" fillId="0" borderId="24" xfId="0" applyFont="1" applyFill="1" applyBorder="1" applyAlignment="1">
      <alignment horizontal="left" vertical="center"/>
    </xf>
    <xf numFmtId="193" fontId="37" fillId="0" borderId="25" xfId="21" applyNumberFormat="1" applyFont="1" applyFill="1" applyBorder="1" applyAlignment="1">
      <alignment horizontal="right" vertical="center"/>
      <protection/>
    </xf>
    <xf numFmtId="3" fontId="37" fillId="0" borderId="26" xfId="21" applyNumberFormat="1" applyFont="1" applyFill="1" applyBorder="1" applyAlignment="1" quotePrefix="1">
      <alignment horizontal="left" vertical="center"/>
      <protection/>
    </xf>
    <xf numFmtId="0" fontId="35" fillId="0" borderId="12" xfId="0" applyFont="1" applyBorder="1" applyAlignment="1" quotePrefix="1">
      <alignment horizontal="left" vertical="center"/>
    </xf>
    <xf numFmtId="2" fontId="35" fillId="0" borderId="69" xfId="29" applyNumberFormat="1" applyFont="1" applyFill="1" applyBorder="1" applyAlignment="1">
      <alignment horizontal="center" vertical="center"/>
    </xf>
    <xf numFmtId="193" fontId="35" fillId="0" borderId="70" xfId="21" applyNumberFormat="1" applyFont="1" applyFill="1" applyBorder="1" applyAlignment="1">
      <alignment vertical="center"/>
      <protection/>
    </xf>
    <xf numFmtId="2" fontId="35" fillId="0" borderId="13" xfId="21" applyNumberFormat="1" applyFont="1" applyFill="1" applyBorder="1" applyAlignment="1">
      <alignment vertical="center"/>
      <protection/>
    </xf>
    <xf numFmtId="2" fontId="35" fillId="0" borderId="66" xfId="21" applyNumberFormat="1" applyFont="1" applyFill="1" applyBorder="1" applyAlignment="1">
      <alignment vertical="center"/>
      <protection/>
    </xf>
    <xf numFmtId="0" fontId="35" fillId="0" borderId="11" xfId="0" applyFont="1" applyBorder="1" applyAlignment="1">
      <alignment horizontal="left" vertical="center"/>
    </xf>
    <xf numFmtId="193" fontId="35" fillId="0" borderId="8" xfId="21" applyNumberFormat="1" applyFont="1" applyFill="1" applyBorder="1" applyAlignment="1">
      <alignment horizontal="right" vertical="center"/>
      <protection/>
    </xf>
    <xf numFmtId="0" fontId="35" fillId="0" borderId="11" xfId="0" applyFont="1" applyBorder="1" applyAlignment="1" quotePrefix="1">
      <alignment horizontal="left" vertical="center"/>
    </xf>
    <xf numFmtId="0" fontId="37" fillId="0" borderId="11" xfId="0" applyFont="1" applyBorder="1" applyAlignment="1">
      <alignment horizontal="left" vertical="center"/>
    </xf>
    <xf numFmtId="193" fontId="37" fillId="0" borderId="8" xfId="21" applyNumberFormat="1" applyFont="1" applyFill="1" applyBorder="1" applyAlignment="1">
      <alignment vertical="center"/>
      <protection/>
    </xf>
    <xf numFmtId="3" fontId="35" fillId="0" borderId="11" xfId="21" applyNumberFormat="1" applyFont="1" applyFill="1" applyBorder="1" applyAlignment="1">
      <alignment horizontal="left" vertical="center"/>
      <protection/>
    </xf>
    <xf numFmtId="182" fontId="37" fillId="0" borderId="13" xfId="21" applyFont="1" applyFill="1" applyBorder="1" applyAlignment="1">
      <alignment horizontal="left" vertical="center"/>
      <protection/>
    </xf>
    <xf numFmtId="182" fontId="38" fillId="0" borderId="23" xfId="21" applyFont="1" applyFill="1" applyBorder="1" applyAlignment="1">
      <alignment horizontal="center" vertical="center"/>
      <protection/>
    </xf>
    <xf numFmtId="182" fontId="38" fillId="0" borderId="13" xfId="21" applyFont="1" applyFill="1" applyBorder="1" applyAlignment="1">
      <alignment horizontal="right" vertical="center"/>
      <protection/>
    </xf>
    <xf numFmtId="182" fontId="35" fillId="0" borderId="13" xfId="21" applyFont="1" applyFill="1" applyBorder="1" applyAlignment="1">
      <alignment horizontal="right" vertical="center"/>
      <protection/>
    </xf>
    <xf numFmtId="193" fontId="35" fillId="0" borderId="13" xfId="21" applyNumberFormat="1" applyFont="1" applyFill="1" applyBorder="1" applyAlignment="1">
      <alignment horizontal="right" vertical="center"/>
      <protection/>
    </xf>
    <xf numFmtId="193" fontId="35" fillId="0" borderId="66" xfId="21" applyNumberFormat="1" applyFont="1" applyFill="1" applyBorder="1" applyAlignment="1">
      <alignment horizontal="right" vertical="center"/>
      <protection/>
    </xf>
    <xf numFmtId="9" fontId="35" fillId="0" borderId="8" xfId="29" applyFont="1" applyFill="1" applyBorder="1" applyAlignment="1">
      <alignment horizontal="right" vertical="center"/>
    </xf>
    <xf numFmtId="10" fontId="35" fillId="0" borderId="8" xfId="21" applyNumberFormat="1" applyFont="1" applyFill="1" applyBorder="1" applyAlignment="1">
      <alignment horizontal="right" vertical="center"/>
      <protection/>
    </xf>
    <xf numFmtId="2" fontId="35" fillId="0" borderId="8" xfId="21" applyNumberFormat="1" applyFont="1" applyFill="1" applyBorder="1" applyAlignment="1">
      <alignment horizontal="right" vertical="center"/>
      <protection/>
    </xf>
    <xf numFmtId="193" fontId="37" fillId="0" borderId="8" xfId="21" applyNumberFormat="1" applyFont="1" applyFill="1" applyBorder="1" applyAlignment="1">
      <alignment vertical="center"/>
      <protection/>
    </xf>
    <xf numFmtId="182" fontId="35" fillId="0" borderId="12" xfId="21" applyFont="1" applyFill="1" applyBorder="1" applyAlignment="1">
      <alignment horizontal="left" vertical="center"/>
      <protection/>
    </xf>
    <xf numFmtId="3" fontId="35" fillId="0" borderId="11" xfId="21" applyNumberFormat="1" applyFont="1" applyFill="1" applyBorder="1" applyAlignment="1" quotePrefix="1">
      <alignment horizontal="left" vertical="center"/>
      <protection/>
    </xf>
    <xf numFmtId="182" fontId="38" fillId="0" borderId="11" xfId="21" applyFont="1" applyFill="1" applyBorder="1" applyAlignment="1" quotePrefix="1">
      <alignment horizontal="left" vertical="center"/>
      <protection/>
    </xf>
    <xf numFmtId="182" fontId="44" fillId="0" borderId="0" xfId="21" applyFont="1" applyFill="1" applyBorder="1">
      <alignment horizontal="left" vertical="center"/>
      <protection/>
    </xf>
    <xf numFmtId="4" fontId="44" fillId="0" borderId="0" xfId="21" applyNumberFormat="1" applyFont="1" applyFill="1" applyBorder="1" applyAlignment="1">
      <alignment horizontal="center" vertical="center"/>
      <protection/>
    </xf>
    <xf numFmtId="182" fontId="40" fillId="0" borderId="0" xfId="21" applyFont="1" applyFill="1" applyBorder="1">
      <alignment horizontal="left" vertical="center"/>
      <protection/>
    </xf>
    <xf numFmtId="4" fontId="40" fillId="0" borderId="0" xfId="21" applyNumberFormat="1" applyFont="1" applyFill="1" applyBorder="1" applyAlignment="1">
      <alignment horizontal="center" vertical="center"/>
      <protection/>
    </xf>
    <xf numFmtId="3" fontId="37" fillId="0" borderId="0" xfId="21" applyNumberFormat="1" applyFont="1" applyFill="1" applyBorder="1" applyAlignment="1">
      <alignment horizontal="left" vertical="center"/>
      <protection/>
    </xf>
    <xf numFmtId="193" fontId="35" fillId="0" borderId="13" xfId="21" applyNumberFormat="1" applyFont="1" applyFill="1" applyBorder="1" applyAlignment="1">
      <alignment vertical="center"/>
      <protection/>
    </xf>
    <xf numFmtId="193" fontId="35" fillId="0" borderId="66" xfId="21" applyNumberFormat="1" applyFont="1" applyFill="1" applyBorder="1" applyAlignment="1">
      <alignment vertical="center"/>
      <protection/>
    </xf>
    <xf numFmtId="4" fontId="45" fillId="2" borderId="47" xfId="21" applyNumberFormat="1" applyFont="1" applyFill="1" applyBorder="1" applyAlignment="1">
      <alignment horizontal="center" vertical="center"/>
      <protection/>
    </xf>
    <xf numFmtId="4" fontId="35" fillId="0" borderId="47" xfId="21" applyNumberFormat="1" applyFont="1" applyFill="1" applyBorder="1" applyAlignment="1">
      <alignment horizontal="center" vertical="center"/>
      <protection/>
    </xf>
    <xf numFmtId="0" fontId="35" fillId="0" borderId="11" xfId="0" applyFont="1" applyFill="1" applyBorder="1" applyAlignment="1">
      <alignment/>
    </xf>
    <xf numFmtId="10" fontId="35" fillId="0" borderId="30" xfId="21" applyNumberFormat="1" applyFont="1" applyFill="1" applyBorder="1" applyAlignment="1">
      <alignment horizontal="center" vertical="center"/>
      <protection/>
    </xf>
    <xf numFmtId="0" fontId="37" fillId="0" borderId="12" xfId="0" applyFont="1" applyFill="1" applyBorder="1" applyAlignment="1">
      <alignment horizontal="left" vertical="center"/>
    </xf>
    <xf numFmtId="9" fontId="35" fillId="0" borderId="13" xfId="29" applyFont="1" applyFill="1" applyBorder="1" applyAlignment="1">
      <alignment horizontal="center"/>
    </xf>
    <xf numFmtId="182" fontId="34" fillId="0" borderId="0" xfId="21" applyFont="1" applyFill="1" applyBorder="1">
      <alignment horizontal="left" vertical="center"/>
      <protection/>
    </xf>
    <xf numFmtId="0" fontId="46" fillId="0" borderId="0" xfId="26" applyFont="1" applyAlignment="1">
      <alignment horizontal="right"/>
      <protection/>
    </xf>
    <xf numFmtId="182" fontId="35" fillId="0" borderId="0" xfId="21" applyFont="1" applyFill="1" applyBorder="1" applyAlignment="1">
      <alignment horizontal="left"/>
      <protection/>
    </xf>
    <xf numFmtId="182" fontId="35" fillId="0" borderId="4" xfId="21" applyFont="1" applyFill="1" applyBorder="1" applyAlignment="1">
      <alignment horizontal="left"/>
      <protection/>
    </xf>
    <xf numFmtId="182" fontId="35" fillId="0" borderId="13" xfId="21" applyFont="1" applyFill="1" applyBorder="1" applyAlignment="1">
      <alignment horizontal="left"/>
      <protection/>
    </xf>
    <xf numFmtId="182" fontId="35" fillId="0" borderId="23" xfId="21" applyFont="1" applyFill="1" applyBorder="1" applyAlignment="1">
      <alignment horizontal="left"/>
      <protection/>
    </xf>
    <xf numFmtId="193" fontId="35" fillId="0" borderId="13" xfId="21" applyNumberFormat="1" applyFont="1" applyFill="1" applyBorder="1" applyAlignment="1">
      <alignment vertical="center"/>
      <protection/>
    </xf>
    <xf numFmtId="193" fontId="35" fillId="0" borderId="66" xfId="21" applyNumberFormat="1" applyFont="1" applyFill="1" applyBorder="1" applyAlignment="1">
      <alignment vertical="center"/>
      <protection/>
    </xf>
    <xf numFmtId="182" fontId="37" fillId="0" borderId="16" xfId="21" applyFont="1" applyFill="1" applyBorder="1" applyAlignment="1">
      <alignment horizontal="left"/>
      <protection/>
    </xf>
    <xf numFmtId="182" fontId="35" fillId="0" borderId="17" xfId="21" applyFont="1" applyFill="1" applyBorder="1" applyAlignment="1">
      <alignment horizontal="left"/>
      <protection/>
    </xf>
    <xf numFmtId="182" fontId="35" fillId="0" borderId="6" xfId="21" applyFont="1" applyFill="1" applyBorder="1" applyAlignment="1">
      <alignment horizontal="left"/>
      <protection/>
    </xf>
    <xf numFmtId="2" fontId="35" fillId="0" borderId="17" xfId="21" applyNumberFormat="1" applyFont="1" applyFill="1" applyBorder="1" applyAlignment="1">
      <alignment vertical="center"/>
      <protection/>
    </xf>
    <xf numFmtId="193" fontId="35" fillId="0" borderId="15" xfId="21" applyNumberFormat="1" applyFont="1" applyFill="1" applyBorder="1" applyAlignment="1">
      <alignment vertical="center"/>
      <protection/>
    </xf>
    <xf numFmtId="0" fontId="2" fillId="0" borderId="3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2" xfId="0" applyFont="1" applyFill="1" applyBorder="1" applyAlignment="1">
      <alignment vertical="center" wrapText="1"/>
    </xf>
    <xf numFmtId="0" fontId="15" fillId="0" borderId="2" xfId="24" applyFont="1" applyFill="1" applyBorder="1" applyAlignment="1">
      <alignment horizontal="left" vertical="center" wrapText="1"/>
      <protection/>
    </xf>
    <xf numFmtId="0" fontId="15" fillId="0" borderId="3" xfId="24" applyFont="1" applyFill="1" applyBorder="1" applyAlignment="1">
      <alignment horizontal="left" vertical="center" wrapText="1"/>
      <protection/>
    </xf>
    <xf numFmtId="4" fontId="15" fillId="0" borderId="30" xfId="24" applyNumberFormat="1" applyFont="1" applyFill="1" applyBorder="1" applyAlignment="1">
      <alignment horizontal="center" vertical="center"/>
      <protection/>
    </xf>
    <xf numFmtId="0" fontId="15" fillId="0" borderId="35" xfId="24" applyFont="1" applyFill="1" applyBorder="1" applyAlignment="1">
      <alignment horizontal="center" vertical="center"/>
      <protection/>
    </xf>
    <xf numFmtId="0" fontId="15" fillId="0" borderId="2" xfId="24" applyFont="1" applyFill="1" applyBorder="1" applyAlignment="1">
      <alignment horizontal="center" vertical="center"/>
      <protection/>
    </xf>
    <xf numFmtId="4" fontId="15" fillId="0" borderId="1" xfId="24" applyNumberFormat="1" applyFont="1" applyFill="1" applyBorder="1" applyAlignment="1">
      <alignment horizontal="center" vertical="center"/>
      <protection/>
    </xf>
    <xf numFmtId="4" fontId="15" fillId="0" borderId="34" xfId="24" applyNumberFormat="1" applyFont="1" applyFill="1" applyBorder="1" applyAlignment="1">
      <alignment horizontal="right" vertical="center"/>
      <protection/>
    </xf>
    <xf numFmtId="4" fontId="15" fillId="0" borderId="30" xfId="24" applyNumberFormat="1" applyFont="1" applyFill="1" applyBorder="1" applyAlignment="1">
      <alignment horizontal="right" vertical="center"/>
      <protection/>
    </xf>
    <xf numFmtId="0" fontId="15" fillId="0" borderId="31" xfId="24" applyFont="1" applyFill="1" applyBorder="1" applyAlignment="1">
      <alignment horizontal="center" vertical="center"/>
      <protection/>
    </xf>
    <xf numFmtId="0" fontId="15" fillId="0" borderId="29" xfId="24" applyFont="1" applyFill="1" applyBorder="1" applyAlignment="1">
      <alignment horizontal="center" vertical="center"/>
      <protection/>
    </xf>
    <xf numFmtId="0" fontId="15" fillId="0" borderId="3" xfId="24" applyFont="1" applyFill="1" applyBorder="1" applyAlignment="1">
      <alignment horizontal="center" vertical="center"/>
      <protection/>
    </xf>
    <xf numFmtId="0" fontId="15" fillId="0" borderId="1" xfId="24" applyFont="1" applyFill="1" applyBorder="1" applyAlignment="1">
      <alignment horizontal="center" vertical="center"/>
      <protection/>
    </xf>
    <xf numFmtId="0" fontId="15" fillId="0" borderId="1" xfId="24" applyFont="1" applyFill="1" applyBorder="1" applyAlignment="1">
      <alignment horizontal="left" vertical="center" wrapText="1"/>
      <protection/>
    </xf>
    <xf numFmtId="0" fontId="15" fillId="0" borderId="1" xfId="24" applyFont="1" applyFill="1" applyBorder="1" applyAlignment="1">
      <alignment horizontal="center" vertical="center" wrapText="1"/>
      <protection/>
    </xf>
    <xf numFmtId="0" fontId="18" fillId="4" borderId="5" xfId="24" applyFont="1" applyFill="1" applyBorder="1" applyAlignment="1">
      <alignment horizontal="center" vertical="center" wrapText="1"/>
      <protection/>
    </xf>
    <xf numFmtId="0" fontId="18" fillId="4" borderId="6" xfId="24"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15" fillId="0" borderId="11" xfId="0" applyFont="1" applyBorder="1" applyAlignment="1">
      <alignment horizontal="left"/>
    </xf>
    <xf numFmtId="0" fontId="15" fillId="0" borderId="0" xfId="0" applyFont="1" applyBorder="1" applyAlignment="1">
      <alignment horizontal="left"/>
    </xf>
    <xf numFmtId="0" fontId="16" fillId="0" borderId="0" xfId="0" applyFont="1" applyBorder="1" applyAlignment="1">
      <alignment horizontal="left"/>
    </xf>
    <xf numFmtId="0" fontId="2" fillId="0" borderId="2" xfId="0" applyFont="1" applyBorder="1" applyAlignment="1">
      <alignment horizontal="center" vertical="top" wrapText="1"/>
    </xf>
    <xf numFmtId="3" fontId="2" fillId="0" borderId="2" xfId="0" applyNumberFormat="1" applyFont="1" applyBorder="1" applyAlignment="1">
      <alignment horizontal="center" vertical="top" wrapText="1"/>
    </xf>
    <xf numFmtId="0" fontId="15" fillId="0" borderId="3" xfId="24" applyFont="1" applyFill="1" applyBorder="1" applyAlignment="1">
      <alignment horizontal="center" vertical="center" wrapText="1"/>
      <protection/>
    </xf>
    <xf numFmtId="0" fontId="15" fillId="0" borderId="4" xfId="24" applyFont="1" applyFill="1" applyBorder="1" applyAlignment="1">
      <alignment horizontal="center" vertical="center" wrapText="1"/>
      <protection/>
    </xf>
    <xf numFmtId="4" fontId="15" fillId="0" borderId="3" xfId="24" applyNumberFormat="1" applyFont="1" applyFill="1" applyBorder="1" applyAlignment="1">
      <alignment horizontal="center" vertical="center"/>
      <protection/>
    </xf>
    <xf numFmtId="4" fontId="15" fillId="0" borderId="4" xfId="24" applyNumberFormat="1" applyFont="1" applyFill="1" applyBorder="1" applyAlignment="1">
      <alignment horizontal="center" vertical="center"/>
      <protection/>
    </xf>
    <xf numFmtId="4" fontId="15" fillId="0" borderId="34" xfId="24" applyNumberFormat="1" applyFont="1" applyFill="1" applyBorder="1" applyAlignment="1">
      <alignment horizontal="center" vertical="center"/>
      <protection/>
    </xf>
    <xf numFmtId="4" fontId="15" fillId="0" borderId="65" xfId="24" applyNumberFormat="1" applyFont="1" applyFill="1" applyBorder="1" applyAlignment="1">
      <alignment horizontal="center" vertical="center"/>
      <protection/>
    </xf>
    <xf numFmtId="0" fontId="15" fillId="0" borderId="35" xfId="24" applyFont="1" applyFill="1" applyBorder="1" applyAlignment="1">
      <alignment horizontal="center" vertical="center" wrapText="1"/>
      <protection/>
    </xf>
    <xf numFmtId="0" fontId="15" fillId="0" borderId="31" xfId="24" applyFont="1" applyFill="1" applyBorder="1" applyAlignment="1">
      <alignment horizontal="center" vertical="center" wrapText="1"/>
      <protection/>
    </xf>
    <xf numFmtId="0" fontId="15" fillId="0" borderId="2" xfId="24" applyFont="1" applyFill="1" applyBorder="1" applyAlignment="1">
      <alignment horizontal="center" vertical="center" wrapText="1"/>
      <protection/>
    </xf>
    <xf numFmtId="0" fontId="1" fillId="4" borderId="6" xfId="0" applyFont="1" applyFill="1" applyBorder="1" applyAlignment="1">
      <alignment horizontal="center"/>
    </xf>
    <xf numFmtId="4" fontId="3" fillId="0" borderId="12" xfId="28" applyNumberFormat="1" applyFont="1" applyFill="1" applyBorder="1" applyAlignment="1" applyProtection="1">
      <alignment horizontal="center" vertical="center" wrapText="1"/>
      <protection locked="0"/>
    </xf>
    <xf numFmtId="0" fontId="2" fillId="0" borderId="13" xfId="28" applyFont="1" applyBorder="1" applyAlignment="1">
      <alignment vertical="center" wrapText="1"/>
      <protection/>
    </xf>
    <xf numFmtId="0" fontId="2" fillId="0" borderId="66" xfId="28" applyFont="1" applyBorder="1" applyAlignment="1">
      <alignment vertical="center" wrapText="1"/>
      <protection/>
    </xf>
    <xf numFmtId="0" fontId="3" fillId="0" borderId="16" xfId="28" applyFont="1" applyFill="1" applyBorder="1" applyAlignment="1" applyProtection="1">
      <alignment horizontal="center" vertical="center" wrapText="1"/>
      <protection locked="0"/>
    </xf>
    <xf numFmtId="0" fontId="3" fillId="0" borderId="17" xfId="28" applyFont="1" applyFill="1" applyBorder="1" applyAlignment="1" applyProtection="1">
      <alignment horizontal="center" vertical="center" wrapText="1"/>
      <protection locked="0"/>
    </xf>
    <xf numFmtId="0" fontId="3" fillId="0" borderId="15" xfId="28" applyFont="1" applyFill="1" applyBorder="1" applyAlignment="1" applyProtection="1">
      <alignment horizontal="center" vertical="center" wrapText="1"/>
      <protection locked="0"/>
    </xf>
    <xf numFmtId="0" fontId="3" fillId="0" borderId="50" xfId="28" applyFont="1" applyFill="1" applyBorder="1" applyAlignment="1" applyProtection="1">
      <alignment horizontal="center" vertical="center" wrapText="1"/>
      <protection locked="0"/>
    </xf>
    <xf numFmtId="0" fontId="18" fillId="4" borderId="2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72"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71"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wrapText="1"/>
    </xf>
    <xf numFmtId="193" fontId="47" fillId="4" borderId="59" xfId="22" applyNumberFormat="1" applyFont="1" applyFill="1" applyBorder="1" applyAlignment="1">
      <alignment horizontal="center" vertical="center" wrapText="1"/>
      <protection/>
    </xf>
    <xf numFmtId="193" fontId="47" fillId="4" borderId="50" xfId="22" applyNumberFormat="1" applyFont="1" applyFill="1" applyBorder="1" applyAlignment="1">
      <alignment horizontal="center" vertical="center" wrapText="1"/>
      <protection/>
    </xf>
    <xf numFmtId="193" fontId="47" fillId="4" borderId="47" xfId="22" applyNumberFormat="1" applyFont="1" applyFill="1" applyBorder="1" applyAlignment="1">
      <alignment horizontal="center" vertical="center" wrapText="1"/>
      <protection/>
    </xf>
    <xf numFmtId="193" fontId="40" fillId="0" borderId="35" xfId="22" applyNumberFormat="1" applyFont="1" applyBorder="1" applyAlignment="1">
      <alignment horizontal="left" vertical="center"/>
      <protection/>
    </xf>
    <xf numFmtId="10" fontId="40" fillId="0" borderId="2" xfId="22" applyNumberFormat="1" applyFont="1" applyBorder="1" applyAlignment="1">
      <alignment horizontal="center" vertical="center"/>
      <protection/>
    </xf>
    <xf numFmtId="193" fontId="40" fillId="0" borderId="1" xfId="22" applyNumberFormat="1" applyFont="1" applyBorder="1" applyAlignment="1">
      <alignment horizontal="center" vertical="center" wrapText="1"/>
      <protection/>
    </xf>
    <xf numFmtId="171" fontId="40" fillId="0" borderId="2" xfId="15" applyFont="1" applyBorder="1" applyAlignment="1">
      <alignment vertical="center"/>
    </xf>
    <xf numFmtId="193" fontId="40" fillId="0" borderId="2" xfId="22" applyNumberFormat="1" applyFont="1" applyBorder="1" applyAlignment="1">
      <alignment horizontal="center" vertical="center"/>
      <protection/>
    </xf>
    <xf numFmtId="193" fontId="40" fillId="0" borderId="36" xfId="22" applyNumberFormat="1" applyFont="1" applyBorder="1" applyAlignment="1">
      <alignment horizontal="center" vertical="center"/>
      <protection/>
    </xf>
    <xf numFmtId="3" fontId="40" fillId="0" borderId="2" xfId="22" applyNumberFormat="1" applyFont="1" applyBorder="1" applyAlignment="1">
      <alignment horizontal="center"/>
      <protection/>
    </xf>
    <xf numFmtId="193" fontId="40" fillId="0" borderId="35" xfId="26" applyNumberFormat="1" applyFont="1" applyBorder="1" applyAlignment="1">
      <alignment vertical="center"/>
      <protection/>
    </xf>
    <xf numFmtId="171" fontId="40" fillId="0" borderId="2" xfId="15" applyFont="1" applyBorder="1" applyAlignment="1">
      <alignment/>
    </xf>
    <xf numFmtId="193" fontId="40" fillId="0" borderId="31" xfId="22" applyNumberFormat="1" applyFont="1" applyBorder="1" applyAlignment="1">
      <alignment vertical="center"/>
      <protection/>
    </xf>
    <xf numFmtId="3" fontId="40" fillId="0" borderId="3" xfId="22" applyNumberFormat="1" applyFont="1" applyBorder="1" applyAlignment="1">
      <alignment horizontal="center"/>
      <protection/>
    </xf>
    <xf numFmtId="171" fontId="40" fillId="0" borderId="3" xfId="15" applyFont="1" applyFill="1" applyBorder="1" applyAlignment="1">
      <alignment vertical="center"/>
    </xf>
    <xf numFmtId="193" fontId="47" fillId="2" borderId="62" xfId="26" applyNumberFormat="1" applyFont="1" applyFill="1" applyBorder="1">
      <alignment/>
      <protection/>
    </xf>
    <xf numFmtId="10" fontId="47" fillId="2" borderId="57" xfId="22" applyNumberFormat="1" applyFont="1" applyFill="1" applyBorder="1" applyAlignment="1">
      <alignment horizontal="center" vertical="center"/>
      <protection/>
    </xf>
    <xf numFmtId="3" fontId="47" fillId="2" borderId="57" xfId="22" applyNumberFormat="1" applyFont="1" applyFill="1" applyBorder="1" applyAlignment="1">
      <alignment horizontal="center"/>
      <protection/>
    </xf>
    <xf numFmtId="181" fontId="47" fillId="2" borderId="57" xfId="21" applyNumberFormat="1" applyFont="1" applyFill="1" applyBorder="1" applyAlignment="1">
      <alignment horizontal="center" vertical="center" wrapText="1"/>
      <protection/>
    </xf>
    <xf numFmtId="182" fontId="47" fillId="2" borderId="57" xfId="21" applyFont="1" applyFill="1" applyBorder="1" applyAlignment="1">
      <alignment horizontal="center" vertical="center" wrapText="1"/>
      <protection/>
    </xf>
    <xf numFmtId="182" fontId="47" fillId="2" borderId="63" xfId="21" applyFont="1" applyFill="1" applyBorder="1" applyAlignment="1">
      <alignment horizontal="center" vertical="center" wrapText="1"/>
      <protection/>
    </xf>
  </cellXfs>
  <cellStyles count="16">
    <cellStyle name="Normal" xfId="0"/>
    <cellStyle name="Comma" xfId="15"/>
    <cellStyle name="Comma [0]" xfId="16"/>
    <cellStyle name="Currency" xfId="17"/>
    <cellStyle name="Currency [0]" xfId="18"/>
    <cellStyle name="Followed Hyperlink" xfId="19"/>
    <cellStyle name="Hyperlink" xfId="20"/>
    <cellStyle name="Normal_değerleme tabloları" xfId="21"/>
    <cellStyle name="Normal_h&amp;b use  tabloları" xfId="22"/>
    <cellStyle name="Normal_KEŞİF-1" xfId="23"/>
    <cellStyle name="Normal_Sayfa1" xfId="24"/>
    <cellStyle name="Normal_Sayfa3" xfId="25"/>
    <cellStyle name="Normal_SONİkitellitablo1" xfId="26"/>
    <cellStyle name="Normal_Tablo Bölüm 2" xfId="27"/>
    <cellStyle name="Normal_Yaroslavl Mekanik BOQ" xfId="28"/>
    <cellStyle name="Percent"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68</xdr:row>
      <xdr:rowOff>0</xdr:rowOff>
    </xdr:from>
    <xdr:ext cx="76200" cy="219075"/>
    <xdr:sp>
      <xdr:nvSpPr>
        <xdr:cNvPr id="1" name="TextBox 1"/>
        <xdr:cNvSpPr txBox="1">
          <a:spLocks noChangeArrowheads="1"/>
        </xdr:cNvSpPr>
      </xdr:nvSpPr>
      <xdr:spPr>
        <a:xfrm>
          <a:off x="1666875" y="9906000"/>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68</xdr:row>
      <xdr:rowOff>0</xdr:rowOff>
    </xdr:from>
    <xdr:ext cx="76200" cy="219075"/>
    <xdr:sp>
      <xdr:nvSpPr>
        <xdr:cNvPr id="2" name="TextBox 2"/>
        <xdr:cNvSpPr txBox="1">
          <a:spLocks noChangeArrowheads="1"/>
        </xdr:cNvSpPr>
      </xdr:nvSpPr>
      <xdr:spPr>
        <a:xfrm>
          <a:off x="1666875" y="9906000"/>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tyilmaz\Local%20Settings\Temporary%20Internet%20Files\OLK21\Yaroslav%20revised%20TURK%20MALL%20DAN%20BO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8.1.12\turkmall\ProjeGelistirme\_ProjeGelistirmeOrtak\05.%20Research&amp;Development\PORTFOY\PORTFOY%20DOSYALAR\979-LIBADIYE%20TOPRAK\Toprak_feas.unlev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FINISHING"/>
      <sheetName val="MECHANIC"/>
      <sheetName val="PEYZAJ Plant"/>
      <sheetName val="PEYZAJ Saha"/>
      <sheetName val="LOW CURRENT  SYST BOQ"/>
      <sheetName val="MID VOLTAGE SYST BOQ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assumptions"/>
      <sheetName val="Sensitivities"/>
      <sheetName val="Mall"/>
      <sheetName val="Residance"/>
      <sheetName val="Office"/>
      <sheetName val="Garage"/>
      <sheetName val="Socio"/>
      <sheetName val="Other"/>
      <sheetName val="Land Acquistion Financing"/>
      <sheetName val="Construction Financing"/>
      <sheetName val="hotel"/>
      <sheetName val="LTL"/>
    </sheetNames>
    <sheetDataSet>
      <sheetData sheetId="0">
        <row r="94">
          <cell r="D94">
            <v>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N87"/>
  <sheetViews>
    <sheetView zoomScale="75" zoomScaleNormal="75" workbookViewId="0" topLeftCell="A1">
      <pane ySplit="2" topLeftCell="BM38" activePane="bottomLeft" state="frozen"/>
      <selection pane="topLeft" activeCell="A1" sqref="A1"/>
      <selection pane="bottomLeft" activeCell="B76" sqref="B76"/>
    </sheetView>
  </sheetViews>
  <sheetFormatPr defaultColWidth="9.140625" defaultRowHeight="12.75"/>
  <cols>
    <col min="1" max="1" width="7.421875" style="97" customWidth="1"/>
    <col min="2" max="2" width="47.57421875" style="97" customWidth="1"/>
    <col min="3" max="3" width="9.00390625" style="97" customWidth="1"/>
    <col min="4" max="4" width="6.00390625" style="97" customWidth="1"/>
    <col min="5" max="5" width="16.28125" style="207" bestFit="1" customWidth="1"/>
    <col min="6" max="6" width="16.28125" style="97" bestFit="1" customWidth="1"/>
    <col min="7" max="7" width="16.140625" style="207" bestFit="1" customWidth="1"/>
    <col min="8" max="8" width="17.421875" style="207" bestFit="1" customWidth="1"/>
    <col min="9" max="16384" width="9.140625" style="97" customWidth="1"/>
  </cols>
  <sheetData>
    <row r="1" spans="1:14" ht="18.75" thickBot="1">
      <c r="A1" s="229"/>
      <c r="B1" s="832" t="s">
        <v>2787</v>
      </c>
      <c r="C1" s="832"/>
      <c r="D1" s="832"/>
      <c r="E1" s="832"/>
      <c r="F1" s="832"/>
      <c r="G1" s="832"/>
      <c r="H1" s="832"/>
      <c r="I1" s="832"/>
      <c r="J1" s="832"/>
      <c r="K1" s="832"/>
      <c r="L1" s="832"/>
      <c r="M1" s="832"/>
      <c r="N1" s="832"/>
    </row>
    <row r="2" spans="1:8" ht="13.5" thickBot="1">
      <c r="A2" s="117" t="s">
        <v>734</v>
      </c>
      <c r="B2" s="204" t="s">
        <v>735</v>
      </c>
      <c r="C2" s="118" t="s">
        <v>179</v>
      </c>
      <c r="D2" s="118" t="s">
        <v>185</v>
      </c>
      <c r="E2" s="218" t="s">
        <v>186</v>
      </c>
      <c r="F2" s="118" t="s">
        <v>2025</v>
      </c>
      <c r="G2" s="206" t="s">
        <v>736</v>
      </c>
      <c r="H2" s="206" t="s">
        <v>737</v>
      </c>
    </row>
    <row r="3" ht="13.5" thickBot="1"/>
    <row r="4" spans="1:8" ht="13.5" thickBot="1">
      <c r="A4" s="117" t="s">
        <v>738</v>
      </c>
      <c r="B4" s="118" t="s">
        <v>739</v>
      </c>
      <c r="C4" s="205"/>
      <c r="D4" s="205"/>
      <c r="E4" s="219"/>
      <c r="F4" s="205"/>
      <c r="G4" s="208"/>
      <c r="H4" s="208">
        <f>G6+G15+G31+G33+G43</f>
        <v>83476711.57376693</v>
      </c>
    </row>
    <row r="5" spans="1:8" ht="12.75">
      <c r="A5" s="107">
        <v>1</v>
      </c>
      <c r="B5" s="241" t="s">
        <v>740</v>
      </c>
      <c r="C5" s="243"/>
      <c r="D5" s="243"/>
      <c r="E5" s="256"/>
      <c r="F5" s="236"/>
      <c r="G5" s="212"/>
      <c r="H5" s="209"/>
    </row>
    <row r="6" spans="1:8" ht="12.75">
      <c r="A6" s="107"/>
      <c r="B6" s="509" t="s">
        <v>175</v>
      </c>
      <c r="C6" s="510"/>
      <c r="D6" s="510"/>
      <c r="E6" s="511"/>
      <c r="F6" s="512"/>
      <c r="G6" s="513">
        <f>SUM(F7:F14)</f>
        <v>28083649.290000003</v>
      </c>
      <c r="H6" s="209"/>
    </row>
    <row r="7" spans="1:8" ht="12.75">
      <c r="A7" s="107"/>
      <c r="B7" s="242"/>
      <c r="C7" s="244"/>
      <c r="D7" s="244"/>
      <c r="E7" s="257"/>
      <c r="F7" s="237"/>
      <c r="G7" s="209"/>
      <c r="H7" s="209"/>
    </row>
    <row r="8" spans="1:8" ht="12.75">
      <c r="A8" s="107"/>
      <c r="B8" s="238" t="s">
        <v>178</v>
      </c>
      <c r="C8" s="245">
        <v>356593</v>
      </c>
      <c r="D8" s="247" t="s">
        <v>181</v>
      </c>
      <c r="E8" s="230">
        <v>5.33</v>
      </c>
      <c r="F8" s="264">
        <f aca="true" t="shared" si="0" ref="F8:F13">C8*E8</f>
        <v>1900640.69</v>
      </c>
      <c r="G8" s="209"/>
      <c r="H8" s="209"/>
    </row>
    <row r="9" spans="1:8" ht="12.75">
      <c r="A9" s="107"/>
      <c r="B9" s="238" t="s">
        <v>187</v>
      </c>
      <c r="C9" s="245">
        <v>18119</v>
      </c>
      <c r="D9" s="247" t="s">
        <v>181</v>
      </c>
      <c r="E9" s="230">
        <v>22.34</v>
      </c>
      <c r="F9" s="264">
        <f t="shared" si="0"/>
        <v>404778.46</v>
      </c>
      <c r="G9" s="209"/>
      <c r="H9" s="209"/>
    </row>
    <row r="10" spans="1:8" ht="12.75">
      <c r="A10" s="107"/>
      <c r="B10" s="238" t="s">
        <v>2785</v>
      </c>
      <c r="C10" s="245">
        <v>47816</v>
      </c>
      <c r="D10" s="247" t="s">
        <v>181</v>
      </c>
      <c r="E10" s="230">
        <v>7.67</v>
      </c>
      <c r="F10" s="264">
        <f t="shared" si="0"/>
        <v>366748.72</v>
      </c>
      <c r="G10" s="209"/>
      <c r="H10" s="209"/>
    </row>
    <row r="11" spans="1:8" ht="12.75">
      <c r="A11" s="107"/>
      <c r="B11" s="238" t="s">
        <v>188</v>
      </c>
      <c r="C11" s="245">
        <v>2300</v>
      </c>
      <c r="D11" s="247" t="s">
        <v>181</v>
      </c>
      <c r="E11" s="230">
        <v>102.01</v>
      </c>
      <c r="F11" s="264">
        <f t="shared" si="0"/>
        <v>234623</v>
      </c>
      <c r="G11" s="209"/>
      <c r="H11" s="209"/>
    </row>
    <row r="12" spans="1:8" ht="12.75">
      <c r="A12" s="107"/>
      <c r="B12" s="238" t="s">
        <v>2786</v>
      </c>
      <c r="C12" s="245">
        <v>75000</v>
      </c>
      <c r="D12" s="247" t="s">
        <v>181</v>
      </c>
      <c r="E12" s="230">
        <v>302.89</v>
      </c>
      <c r="F12" s="264">
        <f t="shared" si="0"/>
        <v>22716750</v>
      </c>
      <c r="G12" s="209"/>
      <c r="H12" s="209"/>
    </row>
    <row r="13" spans="1:8" ht="12.75">
      <c r="A13" s="107"/>
      <c r="B13" s="238" t="s">
        <v>180</v>
      </c>
      <c r="C13" s="245">
        <v>31323</v>
      </c>
      <c r="D13" s="247" t="s">
        <v>751</v>
      </c>
      <c r="E13" s="230">
        <v>78.54</v>
      </c>
      <c r="F13" s="264">
        <f t="shared" si="0"/>
        <v>2460108.4200000004</v>
      </c>
      <c r="G13" s="209"/>
      <c r="H13" s="209"/>
    </row>
    <row r="14" spans="1:8" ht="12.75">
      <c r="A14" s="107"/>
      <c r="B14" s="242"/>
      <c r="C14" s="244"/>
      <c r="D14" s="244"/>
      <c r="E14" s="257"/>
      <c r="F14" s="237"/>
      <c r="G14" s="209"/>
      <c r="H14" s="209"/>
    </row>
    <row r="15" spans="1:8" ht="12.75">
      <c r="A15" s="107"/>
      <c r="B15" s="509" t="s">
        <v>176</v>
      </c>
      <c r="C15" s="510"/>
      <c r="D15" s="510"/>
      <c r="E15" s="511"/>
      <c r="F15" s="512"/>
      <c r="G15" s="513">
        <f>F17+F18+F19+F20+F21+F22+F23+F24+F25+F26+F27+F28</f>
        <v>24127865.99</v>
      </c>
      <c r="H15" s="209"/>
    </row>
    <row r="16" spans="1:8" ht="12.75">
      <c r="A16" s="107"/>
      <c r="B16" s="114"/>
      <c r="C16" s="246"/>
      <c r="D16" s="246"/>
      <c r="E16" s="222"/>
      <c r="F16" s="109"/>
      <c r="G16" s="209"/>
      <c r="H16" s="209"/>
    </row>
    <row r="17" spans="1:8" ht="12.75">
      <c r="A17" s="107"/>
      <c r="B17" s="238" t="s">
        <v>2788</v>
      </c>
      <c r="C17" s="245"/>
      <c r="D17" s="248"/>
      <c r="E17" s="230"/>
      <c r="F17" s="264">
        <f>'FINISHING '!I11</f>
        <v>610858.75</v>
      </c>
      <c r="G17" s="209"/>
      <c r="H17" s="209"/>
    </row>
    <row r="18" spans="1:8" ht="12.75">
      <c r="A18" s="107"/>
      <c r="B18" s="238" t="s">
        <v>2789</v>
      </c>
      <c r="C18" s="245"/>
      <c r="D18" s="248"/>
      <c r="E18" s="230"/>
      <c r="F18" s="264">
        <f>'FINISHING '!I28</f>
        <v>1967291.3099999998</v>
      </c>
      <c r="G18" s="209"/>
      <c r="H18" s="209"/>
    </row>
    <row r="19" spans="1:8" ht="12.75">
      <c r="A19" s="107"/>
      <c r="B19" s="238" t="s">
        <v>2790</v>
      </c>
      <c r="C19" s="245"/>
      <c r="D19" s="248"/>
      <c r="E19" s="230"/>
      <c r="F19" s="264">
        <f>'FINISHING '!I35</f>
        <v>874367.5</v>
      </c>
      <c r="G19" s="209"/>
      <c r="H19" s="209"/>
    </row>
    <row r="20" spans="1:8" ht="12.75">
      <c r="A20" s="107"/>
      <c r="B20" s="238" t="s">
        <v>2791</v>
      </c>
      <c r="C20" s="245"/>
      <c r="D20" s="248"/>
      <c r="E20" s="230"/>
      <c r="F20" s="264">
        <f>'FINISHING '!I59</f>
        <v>1050507.5</v>
      </c>
      <c r="G20" s="209"/>
      <c r="H20" s="209"/>
    </row>
    <row r="21" spans="1:8" ht="12.75">
      <c r="A21" s="107"/>
      <c r="B21" s="238" t="s">
        <v>2792</v>
      </c>
      <c r="C21" s="245"/>
      <c r="D21" s="248"/>
      <c r="E21" s="230"/>
      <c r="F21" s="264">
        <f>'FINISHING '!I100</f>
        <v>2662005</v>
      </c>
      <c r="G21" s="209"/>
      <c r="H21" s="209"/>
    </row>
    <row r="22" spans="1:8" ht="12.75">
      <c r="A22" s="107"/>
      <c r="B22" s="238" t="s">
        <v>2793</v>
      </c>
      <c r="C22" s="245"/>
      <c r="D22" s="248"/>
      <c r="E22" s="230"/>
      <c r="F22" s="264">
        <f>'FINISHING '!I202</f>
        <v>5895504.65</v>
      </c>
      <c r="G22" s="209"/>
      <c r="H22" s="209"/>
    </row>
    <row r="23" spans="1:8" ht="12.75">
      <c r="A23" s="107"/>
      <c r="B23" s="238" t="s">
        <v>2794</v>
      </c>
      <c r="C23" s="245"/>
      <c r="D23" s="248"/>
      <c r="E23" s="230"/>
      <c r="F23" s="264">
        <f>'FINISHING '!I225</f>
        <v>3950825</v>
      </c>
      <c r="G23" s="209"/>
      <c r="H23" s="209"/>
    </row>
    <row r="24" spans="1:8" ht="12.75">
      <c r="A24" s="107"/>
      <c r="B24" s="830" t="s">
        <v>2795</v>
      </c>
      <c r="C24" s="831"/>
      <c r="D24" s="831"/>
      <c r="E24" s="831"/>
      <c r="F24" s="265">
        <f>'FINISHING '!I281</f>
        <v>4280100.4</v>
      </c>
      <c r="G24" s="209"/>
      <c r="H24" s="209"/>
    </row>
    <row r="25" spans="1:8" ht="12.75">
      <c r="A25" s="107"/>
      <c r="B25" s="238" t="s">
        <v>2796</v>
      </c>
      <c r="C25" s="245"/>
      <c r="D25" s="248"/>
      <c r="E25" s="258"/>
      <c r="F25" s="265">
        <f>'FINISHING '!I324</f>
        <v>997030.88</v>
      </c>
      <c r="G25" s="209"/>
      <c r="H25" s="209"/>
    </row>
    <row r="26" spans="1:8" ht="12.75">
      <c r="A26" s="107"/>
      <c r="B26" s="238" t="s">
        <v>2797</v>
      </c>
      <c r="C26" s="251"/>
      <c r="D26" s="59"/>
      <c r="E26" s="259"/>
      <c r="F26" s="265">
        <f>'FINISHING '!I334</f>
        <v>875000</v>
      </c>
      <c r="G26" s="209"/>
      <c r="H26" s="209"/>
    </row>
    <row r="27" spans="1:8" ht="12.75">
      <c r="A27" s="107"/>
      <c r="B27" s="239" t="s">
        <v>2804</v>
      </c>
      <c r="C27" s="194"/>
      <c r="D27" s="194"/>
      <c r="E27" s="260"/>
      <c r="F27" s="266">
        <f>'FINISHING '!I345</f>
        <v>956875</v>
      </c>
      <c r="G27" s="209"/>
      <c r="H27" s="209"/>
    </row>
    <row r="28" spans="1:8" ht="12.75">
      <c r="A28" s="107"/>
      <c r="B28" s="239" t="s">
        <v>2805</v>
      </c>
      <c r="C28" s="194"/>
      <c r="D28" s="194"/>
      <c r="E28" s="260"/>
      <c r="F28" s="266">
        <f>'FINISHING '!I349</f>
        <v>7500</v>
      </c>
      <c r="G28" s="209"/>
      <c r="H28" s="209"/>
    </row>
    <row r="29" spans="1:8" ht="12.75">
      <c r="A29" s="107"/>
      <c r="B29" s="114"/>
      <c r="C29" s="246"/>
      <c r="D29" s="246"/>
      <c r="E29" s="261"/>
      <c r="F29" s="109"/>
      <c r="G29" s="209"/>
      <c r="H29" s="209"/>
    </row>
    <row r="30" spans="1:8" ht="12.75">
      <c r="A30" s="107"/>
      <c r="B30" s="114"/>
      <c r="C30" s="246"/>
      <c r="D30" s="246"/>
      <c r="E30" s="261"/>
      <c r="F30" s="109"/>
      <c r="G30" s="209"/>
      <c r="H30" s="209"/>
    </row>
    <row r="31" spans="1:8" ht="12.75">
      <c r="A31" s="107">
        <v>2</v>
      </c>
      <c r="B31" s="514" t="s">
        <v>741</v>
      </c>
      <c r="C31" s="515"/>
      <c r="D31" s="515"/>
      <c r="E31" s="516"/>
      <c r="F31" s="517"/>
      <c r="G31" s="513">
        <f>'MECHANICAL WORKS'!I1018</f>
        <v>14176491.67949193</v>
      </c>
      <c r="H31" s="209"/>
    </row>
    <row r="32" spans="1:8" ht="12.75">
      <c r="A32" s="107"/>
      <c r="B32" s="114"/>
      <c r="C32" s="246"/>
      <c r="D32" s="246"/>
      <c r="E32" s="261"/>
      <c r="F32" s="109"/>
      <c r="G32" s="209"/>
      <c r="H32" s="209"/>
    </row>
    <row r="33" spans="1:8" ht="12.75">
      <c r="A33" s="107">
        <v>3</v>
      </c>
      <c r="B33" s="514" t="s">
        <v>742</v>
      </c>
      <c r="C33" s="515"/>
      <c r="D33" s="515"/>
      <c r="E33" s="516"/>
      <c r="F33" s="517"/>
      <c r="G33" s="513">
        <f>F35+F40</f>
        <v>15024131.379275005</v>
      </c>
      <c r="H33" s="209"/>
    </row>
    <row r="34" spans="1:8" ht="12.75">
      <c r="A34" s="107"/>
      <c r="B34" s="233"/>
      <c r="C34" s="252"/>
      <c r="D34" s="252"/>
      <c r="E34" s="262"/>
      <c r="F34" s="267"/>
      <c r="G34" s="270"/>
      <c r="H34" s="209"/>
    </row>
    <row r="35" spans="1:8" ht="12.75">
      <c r="A35" s="234"/>
      <c r="B35" s="249" t="s">
        <v>2800</v>
      </c>
      <c r="C35" s="253"/>
      <c r="D35" s="252"/>
      <c r="E35" s="262"/>
      <c r="F35" s="268">
        <f>E37+E38</f>
        <v>13296905.519275006</v>
      </c>
      <c r="G35" s="270"/>
      <c r="H35" s="209"/>
    </row>
    <row r="36" spans="1:8" ht="12.75">
      <c r="A36" s="234"/>
      <c r="B36" s="249"/>
      <c r="C36" s="253"/>
      <c r="D36" s="252"/>
      <c r="E36" s="262"/>
      <c r="F36" s="267"/>
      <c r="G36" s="270"/>
      <c r="H36" s="209"/>
    </row>
    <row r="37" spans="1:8" ht="12.75">
      <c r="A37" s="234"/>
      <c r="B37" s="249" t="s">
        <v>2798</v>
      </c>
      <c r="C37" s="253"/>
      <c r="D37" s="252"/>
      <c r="E37" s="262">
        <f>'LOW CURRENT SYSTEM'!H207</f>
        <v>2268194.1049999995</v>
      </c>
      <c r="F37" s="267"/>
      <c r="G37" s="209"/>
      <c r="H37" s="209"/>
    </row>
    <row r="38" spans="1:8" ht="12.75">
      <c r="A38" s="234"/>
      <c r="B38" s="249" t="s">
        <v>2799</v>
      </c>
      <c r="C38" s="253"/>
      <c r="D38" s="252"/>
      <c r="E38" s="262">
        <f>'MID VOLTAGE SYSTEM'!H465</f>
        <v>11028711.414275005</v>
      </c>
      <c r="F38" s="267"/>
      <c r="G38" s="209"/>
      <c r="H38" s="209"/>
    </row>
    <row r="39" spans="1:8" ht="12.75">
      <c r="A39" s="235"/>
      <c r="B39" s="249"/>
      <c r="C39" s="253"/>
      <c r="D39" s="252"/>
      <c r="E39" s="262"/>
      <c r="F39" s="269"/>
      <c r="G39" s="209"/>
      <c r="H39" s="209"/>
    </row>
    <row r="40" spans="1:8" ht="12.75">
      <c r="A40" s="234" t="s">
        <v>2801</v>
      </c>
      <c r="B40" s="240" t="s">
        <v>2802</v>
      </c>
      <c r="C40" s="254"/>
      <c r="D40" s="252"/>
      <c r="E40" s="262"/>
      <c r="F40" s="270">
        <f>elevators!H35</f>
        <v>1727225.8599999996</v>
      </c>
      <c r="G40" s="209"/>
      <c r="H40" s="209"/>
    </row>
    <row r="41" spans="1:8" ht="12.75">
      <c r="A41" s="235"/>
      <c r="B41" s="249" t="s">
        <v>2803</v>
      </c>
      <c r="C41" s="253"/>
      <c r="D41" s="246"/>
      <c r="E41" s="261"/>
      <c r="F41" s="109"/>
      <c r="G41" s="209"/>
      <c r="H41" s="209"/>
    </row>
    <row r="42" spans="1:8" ht="12.75">
      <c r="A42" s="107"/>
      <c r="B42" s="114"/>
      <c r="C42" s="246"/>
      <c r="D42" s="246"/>
      <c r="E42" s="261"/>
      <c r="F42" s="109"/>
      <c r="G42" s="209"/>
      <c r="H42" s="209"/>
    </row>
    <row r="43" spans="1:8" ht="12.75">
      <c r="A43" s="107">
        <v>6</v>
      </c>
      <c r="B43" s="514" t="s">
        <v>743</v>
      </c>
      <c r="C43" s="515"/>
      <c r="D43" s="515"/>
      <c r="E43" s="516"/>
      <c r="F43" s="517"/>
      <c r="G43" s="513">
        <f>LANDSCAPE!J126</f>
        <v>2064573.2349999999</v>
      </c>
      <c r="H43" s="209"/>
    </row>
    <row r="44" spans="1:8" ht="12.75">
      <c r="A44" s="107"/>
      <c r="B44" s="114"/>
      <c r="C44" s="246"/>
      <c r="D44" s="246"/>
      <c r="E44" s="261"/>
      <c r="F44" s="109"/>
      <c r="G44" s="209"/>
      <c r="H44" s="209"/>
    </row>
    <row r="45" spans="1:8" ht="13.5" thickBot="1">
      <c r="A45" s="110"/>
      <c r="B45" s="250"/>
      <c r="C45" s="255"/>
      <c r="D45" s="255"/>
      <c r="E45" s="263"/>
      <c r="F45" s="110"/>
      <c r="G45" s="210"/>
      <c r="H45" s="210"/>
    </row>
    <row r="46" spans="1:8" ht="13.5" thickBot="1">
      <c r="A46" s="117" t="s">
        <v>744</v>
      </c>
      <c r="B46" s="120" t="s">
        <v>745</v>
      </c>
      <c r="C46" s="119"/>
      <c r="D46" s="119"/>
      <c r="E46" s="220"/>
      <c r="F46" s="119"/>
      <c r="G46" s="211"/>
      <c r="H46" s="211">
        <f>G48</f>
        <v>9590322</v>
      </c>
    </row>
    <row r="47" spans="1:8" ht="12.75">
      <c r="A47" s="107"/>
      <c r="B47" s="111"/>
      <c r="C47" s="111"/>
      <c r="D47" s="111"/>
      <c r="E47" s="221"/>
      <c r="F47" s="111"/>
      <c r="G47" s="209"/>
      <c r="H47" s="209"/>
    </row>
    <row r="48" spans="1:8" ht="12.75">
      <c r="A48" s="109"/>
      <c r="B48" s="112" t="s">
        <v>336</v>
      </c>
      <c r="C48" s="112"/>
      <c r="D48" s="112"/>
      <c r="E48" s="222"/>
      <c r="F48" s="112"/>
      <c r="G48" s="209">
        <v>9590322</v>
      </c>
      <c r="H48" s="209"/>
    </row>
    <row r="49" spans="1:8" ht="13.5" thickBot="1">
      <c r="A49" s="109"/>
      <c r="B49" s="112"/>
      <c r="C49" s="112"/>
      <c r="D49" s="112"/>
      <c r="E49" s="222"/>
      <c r="F49" s="112"/>
      <c r="G49" s="209"/>
      <c r="H49" s="209"/>
    </row>
    <row r="50" spans="1:8" ht="13.5" thickBot="1">
      <c r="A50" s="117" t="s">
        <v>746</v>
      </c>
      <c r="B50" s="120" t="s">
        <v>747</v>
      </c>
      <c r="C50" s="120"/>
      <c r="D50" s="120"/>
      <c r="E50" s="223"/>
      <c r="F50" s="120"/>
      <c r="G50" s="211"/>
      <c r="H50" s="211">
        <f>G53</f>
        <v>1700000</v>
      </c>
    </row>
    <row r="51" spans="1:8" ht="12.75">
      <c r="A51" s="113"/>
      <c r="B51" s="108"/>
      <c r="C51" s="108"/>
      <c r="D51" s="108"/>
      <c r="E51" s="216"/>
      <c r="F51" s="108"/>
      <c r="G51" s="212"/>
      <c r="H51" s="212"/>
    </row>
    <row r="52" spans="1:8" ht="12.75">
      <c r="A52" s="109"/>
      <c r="B52" s="108"/>
      <c r="C52" s="108"/>
      <c r="D52" s="108"/>
      <c r="E52" s="216"/>
      <c r="F52" s="108"/>
      <c r="G52" s="209"/>
      <c r="H52" s="209"/>
    </row>
    <row r="53" spans="1:8" ht="12.75">
      <c r="A53" s="109"/>
      <c r="B53" s="108" t="s">
        <v>337</v>
      </c>
      <c r="C53" s="108"/>
      <c r="D53" s="108"/>
      <c r="E53" s="216"/>
      <c r="F53" s="108"/>
      <c r="G53" s="209">
        <v>1700000</v>
      </c>
      <c r="H53" s="209"/>
    </row>
    <row r="54" spans="1:8" ht="13.5" thickBot="1">
      <c r="A54" s="109"/>
      <c r="B54" s="108"/>
      <c r="C54" s="108"/>
      <c r="D54" s="108"/>
      <c r="E54" s="216"/>
      <c r="F54" s="108"/>
      <c r="G54" s="209"/>
      <c r="H54" s="209"/>
    </row>
    <row r="55" spans="1:8" ht="13.5" thickBot="1">
      <c r="A55" s="117" t="s">
        <v>748</v>
      </c>
      <c r="B55" s="118" t="s">
        <v>749</v>
      </c>
      <c r="C55" s="118"/>
      <c r="D55" s="118"/>
      <c r="E55" s="218"/>
      <c r="F55" s="118"/>
      <c r="G55" s="208"/>
      <c r="H55" s="208">
        <f>G57</f>
        <v>12521506</v>
      </c>
    </row>
    <row r="56" spans="1:8" ht="12.75">
      <c r="A56" s="113"/>
      <c r="B56" s="108"/>
      <c r="C56" s="108"/>
      <c r="D56" s="108"/>
      <c r="E56" s="216"/>
      <c r="F56" s="108"/>
      <c r="G56" s="212"/>
      <c r="H56" s="212"/>
    </row>
    <row r="57" spans="1:8" ht="12.75">
      <c r="A57" s="109"/>
      <c r="B57" s="108" t="s">
        <v>338</v>
      </c>
      <c r="C57" s="108"/>
      <c r="D57" s="108"/>
      <c r="E57" s="216"/>
      <c r="F57" s="108"/>
      <c r="G57" s="209">
        <v>12521506</v>
      </c>
      <c r="H57" s="209"/>
    </row>
    <row r="58" spans="1:8" ht="13.5" thickBot="1">
      <c r="A58" s="109"/>
      <c r="B58" s="108"/>
      <c r="C58" s="108"/>
      <c r="D58" s="108"/>
      <c r="E58" s="216"/>
      <c r="F58" s="108"/>
      <c r="G58" s="209"/>
      <c r="H58" s="209"/>
    </row>
    <row r="59" spans="1:8" ht="15" customHeight="1" thickBot="1">
      <c r="A59" s="117" t="s">
        <v>339</v>
      </c>
      <c r="B59" s="120" t="s">
        <v>1879</v>
      </c>
      <c r="C59" s="121"/>
      <c r="D59" s="121"/>
      <c r="E59" s="224"/>
      <c r="F59" s="121"/>
      <c r="G59" s="213"/>
      <c r="H59" s="211">
        <v>2495000</v>
      </c>
    </row>
    <row r="60" spans="1:8" ht="13.5" thickBot="1">
      <c r="A60" s="109"/>
      <c r="B60" s="112"/>
      <c r="C60" s="112"/>
      <c r="D60" s="112"/>
      <c r="E60" s="222"/>
      <c r="F60" s="112"/>
      <c r="G60" s="212"/>
      <c r="H60" s="216"/>
    </row>
    <row r="61" spans="1:8" ht="14.25" customHeight="1" thickBot="1">
      <c r="A61" s="117" t="s">
        <v>809</v>
      </c>
      <c r="B61" s="120" t="s">
        <v>810</v>
      </c>
      <c r="C61" s="120"/>
      <c r="D61" s="120"/>
      <c r="E61" s="223"/>
      <c r="F61" s="120"/>
      <c r="G61" s="213"/>
      <c r="H61" s="211">
        <v>3000000</v>
      </c>
    </row>
    <row r="62" spans="1:8" ht="13.5" thickBot="1">
      <c r="A62" s="109"/>
      <c r="B62" s="112"/>
      <c r="C62" s="112"/>
      <c r="D62" s="112"/>
      <c r="E62" s="222"/>
      <c r="F62" s="112"/>
      <c r="G62" s="209"/>
      <c r="H62" s="216"/>
    </row>
    <row r="63" spans="1:8" ht="15" customHeight="1" thickBot="1">
      <c r="A63" s="117" t="s">
        <v>811</v>
      </c>
      <c r="B63" s="120" t="s">
        <v>812</v>
      </c>
      <c r="C63" s="120"/>
      <c r="D63" s="120"/>
      <c r="E63" s="223"/>
      <c r="F63" s="120"/>
      <c r="G63" s="213"/>
      <c r="H63" s="211">
        <v>5000000</v>
      </c>
    </row>
    <row r="64" spans="1:8" ht="13.5" thickBot="1">
      <c r="A64" s="109"/>
      <c r="B64" s="112"/>
      <c r="C64" s="112"/>
      <c r="D64" s="112"/>
      <c r="E64" s="222"/>
      <c r="F64" s="112"/>
      <c r="G64" s="209"/>
      <c r="H64" s="216"/>
    </row>
    <row r="65" spans="1:8" ht="14.25" customHeight="1" thickBot="1">
      <c r="A65" s="117" t="s">
        <v>1875</v>
      </c>
      <c r="B65" s="120" t="s">
        <v>1876</v>
      </c>
      <c r="C65" s="120"/>
      <c r="D65" s="120"/>
      <c r="E65" s="223"/>
      <c r="F65" s="120"/>
      <c r="G65" s="213"/>
      <c r="H65" s="211">
        <v>4000000</v>
      </c>
    </row>
    <row r="66" spans="1:8" ht="13.5" thickBot="1">
      <c r="A66" s="114"/>
      <c r="B66" s="112"/>
      <c r="C66" s="112"/>
      <c r="D66" s="112"/>
      <c r="E66" s="222"/>
      <c r="F66" s="112"/>
      <c r="G66" s="209"/>
      <c r="H66" s="216"/>
    </row>
    <row r="67" spans="1:8" ht="13.5" thickBot="1">
      <c r="A67" s="117" t="s">
        <v>1878</v>
      </c>
      <c r="B67" s="120" t="s">
        <v>1877</v>
      </c>
      <c r="C67" s="120"/>
      <c r="D67" s="120"/>
      <c r="E67" s="223"/>
      <c r="F67" s="120"/>
      <c r="G67" s="213"/>
      <c r="H67" s="211">
        <v>3000000</v>
      </c>
    </row>
    <row r="68" spans="1:8" ht="13.5" thickBot="1">
      <c r="A68" s="114"/>
      <c r="B68" s="112"/>
      <c r="C68" s="112"/>
      <c r="D68" s="112"/>
      <c r="E68" s="222"/>
      <c r="F68" s="112"/>
      <c r="G68" s="209"/>
      <c r="H68" s="216"/>
    </row>
    <row r="69" spans="1:8" ht="13.5" thickBot="1">
      <c r="A69" s="117" t="s">
        <v>1881</v>
      </c>
      <c r="B69" s="120" t="s">
        <v>1880</v>
      </c>
      <c r="C69" s="120"/>
      <c r="D69" s="120"/>
      <c r="E69" s="223"/>
      <c r="F69" s="120"/>
      <c r="G69" s="213"/>
      <c r="H69" s="211">
        <v>30000000</v>
      </c>
    </row>
    <row r="70" spans="1:8" ht="13.5" thickBot="1">
      <c r="A70" s="114"/>
      <c r="B70" s="112"/>
      <c r="C70" s="112"/>
      <c r="D70" s="112"/>
      <c r="E70" s="222"/>
      <c r="F70" s="112"/>
      <c r="G70" s="209"/>
      <c r="H70" s="216"/>
    </row>
    <row r="71" spans="1:8" ht="15.75" customHeight="1" thickBot="1">
      <c r="A71" s="122" t="s">
        <v>750</v>
      </c>
      <c r="B71" s="123"/>
      <c r="C71" s="123"/>
      <c r="D71" s="123"/>
      <c r="E71" s="225"/>
      <c r="F71" s="123"/>
      <c r="G71" s="214"/>
      <c r="H71" s="217">
        <f>H4+H46+H50+H55+H59+H61+H63+H65+H67+H69</f>
        <v>154783539.57376695</v>
      </c>
    </row>
    <row r="72" spans="1:8" ht="12.75">
      <c r="A72" s="115"/>
      <c r="B72" s="116"/>
      <c r="C72" s="116"/>
      <c r="D72" s="116"/>
      <c r="E72" s="215"/>
      <c r="F72" s="116"/>
      <c r="G72" s="215"/>
      <c r="H72" s="215"/>
    </row>
    <row r="73" spans="2:8" s="226" customFormat="1" ht="12">
      <c r="B73" s="227" t="s">
        <v>311</v>
      </c>
      <c r="C73" s="227"/>
      <c r="D73" s="227"/>
      <c r="E73" s="227"/>
      <c r="F73" s="227"/>
      <c r="G73" s="228"/>
      <c r="H73" s="228"/>
    </row>
    <row r="74" spans="2:8" s="226" customFormat="1" ht="12">
      <c r="B74" s="227" t="s">
        <v>312</v>
      </c>
      <c r="C74" s="227"/>
      <c r="D74" s="227"/>
      <c r="E74" s="227"/>
      <c r="F74" s="227"/>
      <c r="G74" s="228"/>
      <c r="H74" s="228"/>
    </row>
    <row r="75" spans="2:6" ht="15">
      <c r="B75" s="231"/>
      <c r="C75" s="231"/>
      <c r="D75" s="231"/>
      <c r="E75" s="231"/>
      <c r="F75" s="231"/>
    </row>
    <row r="76" ht="12.75">
      <c r="B76" s="97" t="s">
        <v>2021</v>
      </c>
    </row>
    <row r="78" ht="12.75">
      <c r="B78" s="97" t="s">
        <v>2022</v>
      </c>
    </row>
    <row r="79" ht="12.75">
      <c r="B79" s="97" t="s">
        <v>899</v>
      </c>
    </row>
    <row r="81" ht="13.5" thickBot="1">
      <c r="B81" s="232" t="s">
        <v>190</v>
      </c>
    </row>
    <row r="82" ht="12.75">
      <c r="B82" s="97" t="s">
        <v>191</v>
      </c>
    </row>
    <row r="83" ht="12.75">
      <c r="B83" s="97" t="s">
        <v>2023</v>
      </c>
    </row>
    <row r="84" ht="12.75">
      <c r="B84" s="97" t="s">
        <v>2635</v>
      </c>
    </row>
    <row r="86" spans="2:3" ht="12.75">
      <c r="B86" s="98"/>
      <c r="C86" s="98"/>
    </row>
    <row r="87" spans="2:3" ht="12.75">
      <c r="B87" s="98"/>
      <c r="C87" s="98"/>
    </row>
  </sheetData>
  <mergeCells count="2">
    <mergeCell ref="B24:E24"/>
    <mergeCell ref="B1:N1"/>
  </mergeCells>
  <printOptions/>
  <pageMargins left="0.75" right="0.75" top="1" bottom="1" header="0.5" footer="0.5"/>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2:S94"/>
  <sheetViews>
    <sheetView tabSelected="1" workbookViewId="0" topLeftCell="A41">
      <selection activeCell="A41" sqref="A41"/>
    </sheetView>
  </sheetViews>
  <sheetFormatPr defaultColWidth="9.140625" defaultRowHeight="12.75"/>
  <cols>
    <col min="1" max="1" width="53.421875" style="627" customWidth="1"/>
    <col min="2" max="2" width="21.8515625" style="627" customWidth="1"/>
    <col min="3" max="3" width="22.140625" style="627" customWidth="1"/>
    <col min="4" max="4" width="20.57421875" style="627" customWidth="1"/>
    <col min="5" max="5" width="12.140625" style="627" bestFit="1" customWidth="1"/>
    <col min="6" max="6" width="13.140625" style="627" customWidth="1"/>
    <col min="7" max="7" width="15.57421875" style="627" bestFit="1" customWidth="1"/>
    <col min="8" max="8" width="13.7109375" style="627" bestFit="1" customWidth="1"/>
    <col min="9" max="9" width="15.57421875" style="627" customWidth="1"/>
    <col min="10" max="10" width="10.7109375" style="627" customWidth="1"/>
    <col min="11" max="14" width="11.421875" style="627" bestFit="1" customWidth="1"/>
    <col min="15" max="15" width="11.7109375" style="627" bestFit="1" customWidth="1"/>
    <col min="16" max="16" width="11.421875" style="627" customWidth="1"/>
    <col min="17" max="16384" width="9.140625" style="627" customWidth="1"/>
  </cols>
  <sheetData>
    <row r="1" ht="18.75" customHeight="1"/>
    <row r="2" spans="2:4" ht="15.75">
      <c r="B2" s="628"/>
      <c r="C2" s="629"/>
      <c r="D2" s="629"/>
    </row>
    <row r="3" ht="15.75" thickBot="1"/>
    <row r="4" spans="1:9" ht="26.25" thickBot="1">
      <c r="A4" s="630" t="s">
        <v>426</v>
      </c>
      <c r="B4" s="631"/>
      <c r="D4" s="870" t="s">
        <v>424</v>
      </c>
      <c r="E4" s="871" t="s">
        <v>425</v>
      </c>
      <c r="F4" s="871" t="s">
        <v>423</v>
      </c>
      <c r="G4" s="871" t="s">
        <v>549</v>
      </c>
      <c r="H4" s="871" t="s">
        <v>550</v>
      </c>
      <c r="I4" s="872" t="s">
        <v>551</v>
      </c>
    </row>
    <row r="5" spans="1:9" ht="16.5" thickBot="1">
      <c r="A5" s="694" t="s">
        <v>427</v>
      </c>
      <c r="B5" s="789"/>
      <c r="D5" s="873" t="s">
        <v>3511</v>
      </c>
      <c r="E5" s="874">
        <f aca="true" t="shared" si="0" ref="E5:E14">F5/$F$15</f>
        <v>0.1994007154454374</v>
      </c>
      <c r="F5" s="875">
        <v>15106</v>
      </c>
      <c r="G5" s="876">
        <v>9</v>
      </c>
      <c r="H5" s="877">
        <f aca="true" t="shared" si="1" ref="H5:H14">F5*G5</f>
        <v>135954</v>
      </c>
      <c r="I5" s="878">
        <f aca="true" t="shared" si="2" ref="I5:I14">H5*12</f>
        <v>1631448</v>
      </c>
    </row>
    <row r="6" spans="1:9" ht="15">
      <c r="A6" s="632" t="s">
        <v>816</v>
      </c>
      <c r="B6" s="703" t="s">
        <v>817</v>
      </c>
      <c r="D6" s="873" t="s">
        <v>3509</v>
      </c>
      <c r="E6" s="874">
        <f t="shared" si="0"/>
        <v>0.09269110445239384</v>
      </c>
      <c r="F6" s="879">
        <v>7022</v>
      </c>
      <c r="G6" s="876">
        <v>18</v>
      </c>
      <c r="H6" s="877">
        <f t="shared" si="1"/>
        <v>126396</v>
      </c>
      <c r="I6" s="878">
        <f t="shared" si="2"/>
        <v>1516752</v>
      </c>
    </row>
    <row r="7" spans="1:9" ht="15.75" thickBot="1">
      <c r="A7" s="633" t="s">
        <v>453</v>
      </c>
      <c r="B7" s="634">
        <f>F15</f>
        <v>75757</v>
      </c>
      <c r="D7" s="873" t="s">
        <v>3512</v>
      </c>
      <c r="E7" s="874">
        <f t="shared" si="0"/>
        <v>0.01636812439774542</v>
      </c>
      <c r="F7" s="879">
        <v>1240</v>
      </c>
      <c r="G7" s="876">
        <v>25</v>
      </c>
      <c r="H7" s="877">
        <f t="shared" si="1"/>
        <v>31000</v>
      </c>
      <c r="I7" s="878">
        <f t="shared" si="2"/>
        <v>372000</v>
      </c>
    </row>
    <row r="8" spans="1:9" ht="15.75" thickBot="1">
      <c r="A8" s="695" t="s">
        <v>814</v>
      </c>
      <c r="B8" s="696"/>
      <c r="D8" s="873" t="s">
        <v>3517</v>
      </c>
      <c r="E8" s="874">
        <f t="shared" si="0"/>
        <v>0.2958538484892485</v>
      </c>
      <c r="F8" s="879">
        <v>22413</v>
      </c>
      <c r="G8" s="876">
        <v>55.9</v>
      </c>
      <c r="H8" s="877">
        <f t="shared" si="1"/>
        <v>1252886.7</v>
      </c>
      <c r="I8" s="878">
        <f t="shared" si="2"/>
        <v>15034640.399999999</v>
      </c>
    </row>
    <row r="9" spans="1:9" ht="15">
      <c r="A9" s="632" t="s">
        <v>820</v>
      </c>
      <c r="B9" s="635">
        <f>'COST SUMMARY PAGE'!H69</f>
        <v>30000000</v>
      </c>
      <c r="D9" s="880" t="s">
        <v>3510</v>
      </c>
      <c r="E9" s="874">
        <f t="shared" si="0"/>
        <v>0.052272397270219255</v>
      </c>
      <c r="F9" s="879">
        <v>3960</v>
      </c>
      <c r="G9" s="881">
        <v>65</v>
      </c>
      <c r="H9" s="877">
        <f t="shared" si="1"/>
        <v>257400</v>
      </c>
      <c r="I9" s="878">
        <f t="shared" si="2"/>
        <v>3088800</v>
      </c>
    </row>
    <row r="10" spans="1:9" ht="15">
      <c r="A10" s="636" t="s">
        <v>821</v>
      </c>
      <c r="B10" s="697">
        <f>'COST SUMMARY PAGE'!H71-'COST SUMMARY PAGE'!H69</f>
        <v>124783539.57376695</v>
      </c>
      <c r="D10" s="882" t="s">
        <v>3513</v>
      </c>
      <c r="E10" s="874">
        <f t="shared" si="0"/>
        <v>0.1813693784072759</v>
      </c>
      <c r="F10" s="883">
        <v>13740</v>
      </c>
      <c r="G10" s="884">
        <v>12</v>
      </c>
      <c r="H10" s="877">
        <f t="shared" si="1"/>
        <v>164880</v>
      </c>
      <c r="I10" s="878">
        <f t="shared" si="2"/>
        <v>1978560</v>
      </c>
    </row>
    <row r="11" spans="1:9" ht="15">
      <c r="A11" s="636" t="s">
        <v>1882</v>
      </c>
      <c r="B11" s="697">
        <f>-C76</f>
        <v>31676692.613870382</v>
      </c>
      <c r="D11" s="882" t="s">
        <v>3514</v>
      </c>
      <c r="E11" s="874">
        <f t="shared" si="0"/>
        <v>0.015180115368876803</v>
      </c>
      <c r="F11" s="883">
        <v>1150</v>
      </c>
      <c r="G11" s="884">
        <v>15</v>
      </c>
      <c r="H11" s="877">
        <f t="shared" si="1"/>
        <v>17250</v>
      </c>
      <c r="I11" s="878">
        <f t="shared" si="2"/>
        <v>207000</v>
      </c>
    </row>
    <row r="12" spans="1:9" ht="15.75" thickBot="1">
      <c r="A12" s="636" t="s">
        <v>1883</v>
      </c>
      <c r="B12" s="697">
        <f>B9+B10+B11</f>
        <v>186460232.18763733</v>
      </c>
      <c r="D12" s="882" t="s">
        <v>3515</v>
      </c>
      <c r="E12" s="874">
        <f t="shared" si="0"/>
        <v>0.0898926831843922</v>
      </c>
      <c r="F12" s="883">
        <v>6810</v>
      </c>
      <c r="G12" s="884">
        <v>9</v>
      </c>
      <c r="H12" s="877">
        <f t="shared" si="1"/>
        <v>61290</v>
      </c>
      <c r="I12" s="878">
        <f t="shared" si="2"/>
        <v>735480</v>
      </c>
    </row>
    <row r="13" spans="1:9" ht="15.75" thickBot="1">
      <c r="A13" s="695" t="s">
        <v>813</v>
      </c>
      <c r="B13" s="696"/>
      <c r="D13" s="882" t="s">
        <v>2394</v>
      </c>
      <c r="E13" s="874">
        <f t="shared" si="0"/>
        <v>0.01565531898042425</v>
      </c>
      <c r="F13" s="883">
        <v>1186</v>
      </c>
      <c r="G13" s="884">
        <v>9</v>
      </c>
      <c r="H13" s="877">
        <f t="shared" si="1"/>
        <v>10674</v>
      </c>
      <c r="I13" s="878">
        <f t="shared" si="2"/>
        <v>128088</v>
      </c>
    </row>
    <row r="14" spans="1:9" ht="15">
      <c r="A14" s="698">
        <v>2008</v>
      </c>
      <c r="B14" s="700">
        <v>0.05</v>
      </c>
      <c r="D14" s="882" t="s">
        <v>3516</v>
      </c>
      <c r="E14" s="874">
        <f t="shared" si="0"/>
        <v>0.04131631400398643</v>
      </c>
      <c r="F14" s="883">
        <v>3130</v>
      </c>
      <c r="G14" s="884">
        <v>13</v>
      </c>
      <c r="H14" s="877">
        <f t="shared" si="1"/>
        <v>40690</v>
      </c>
      <c r="I14" s="878">
        <f t="shared" si="2"/>
        <v>488280</v>
      </c>
    </row>
    <row r="15" spans="1:9" ht="15.75" thickBot="1">
      <c r="A15" s="699">
        <v>2009</v>
      </c>
      <c r="B15" s="637">
        <v>0.7</v>
      </c>
      <c r="D15" s="885" t="s">
        <v>452</v>
      </c>
      <c r="E15" s="886">
        <f>SUM(E5:E14)</f>
        <v>0.9999999999999999</v>
      </c>
      <c r="F15" s="887">
        <f>SUM(F5:F14)</f>
        <v>75757</v>
      </c>
      <c r="G15" s="888">
        <f>H15/F15</f>
        <v>27.69936375516454</v>
      </c>
      <c r="H15" s="889">
        <f>SUM(H5:H14)</f>
        <v>2098420.7</v>
      </c>
      <c r="I15" s="890">
        <f>SUM(I5:I14)</f>
        <v>25181048.4</v>
      </c>
    </row>
    <row r="16" spans="1:2" ht="18" customHeight="1" thickBot="1">
      <c r="A16" s="699">
        <v>2010</v>
      </c>
      <c r="B16" s="637">
        <v>0.25</v>
      </c>
    </row>
    <row r="17" spans="1:2" ht="18.75" customHeight="1" thickBot="1">
      <c r="A17" s="695" t="s">
        <v>428</v>
      </c>
      <c r="B17" s="696"/>
    </row>
    <row r="18" spans="1:2" ht="20.25" customHeight="1">
      <c r="A18" s="632" t="s">
        <v>429</v>
      </c>
      <c r="B18" s="790">
        <f>G15</f>
        <v>27.69936375516454</v>
      </c>
    </row>
    <row r="19" spans="1:2" ht="19.5" customHeight="1">
      <c r="A19" s="636" t="s">
        <v>430</v>
      </c>
      <c r="B19" s="637">
        <v>0.95</v>
      </c>
    </row>
    <row r="20" spans="1:2" ht="18" customHeight="1" thickBot="1">
      <c r="A20" s="633" t="s">
        <v>431</v>
      </c>
      <c r="B20" s="637">
        <v>0.03</v>
      </c>
    </row>
    <row r="21" spans="1:2" ht="22.5" customHeight="1" thickBot="1">
      <c r="A21" s="695" t="s">
        <v>432</v>
      </c>
      <c r="B21" s="696"/>
    </row>
    <row r="22" spans="1:2" ht="22.5" customHeight="1">
      <c r="A22" s="638" t="s">
        <v>433</v>
      </c>
      <c r="B22" s="639">
        <v>5</v>
      </c>
    </row>
    <row r="23" spans="1:2" ht="15">
      <c r="A23" s="638" t="s">
        <v>434</v>
      </c>
      <c r="B23" s="637">
        <v>0.03</v>
      </c>
    </row>
    <row r="24" spans="1:2" ht="18.75" customHeight="1" thickBot="1">
      <c r="A24" s="701" t="s">
        <v>815</v>
      </c>
      <c r="B24" s="702">
        <v>0.1</v>
      </c>
    </row>
    <row r="25" spans="1:2" ht="18" customHeight="1" thickBot="1">
      <c r="A25" s="695" t="s">
        <v>435</v>
      </c>
      <c r="B25" s="696"/>
    </row>
    <row r="26" spans="1:2" ht="18.75" customHeight="1">
      <c r="A26" s="638" t="s">
        <v>436</v>
      </c>
      <c r="B26" s="640" t="s">
        <v>437</v>
      </c>
    </row>
    <row r="27" spans="1:3" ht="21" customHeight="1">
      <c r="A27" s="638" t="s">
        <v>438</v>
      </c>
      <c r="B27" s="637">
        <v>1</v>
      </c>
      <c r="C27" s="629"/>
    </row>
    <row r="28" spans="1:4" ht="15">
      <c r="A28" s="636" t="s">
        <v>439</v>
      </c>
      <c r="B28" s="792">
        <v>0.085</v>
      </c>
      <c r="C28" s="629"/>
      <c r="D28" s="629"/>
    </row>
    <row r="29" spans="1:4" ht="15.75" thickBot="1">
      <c r="A29" s="633" t="s">
        <v>819</v>
      </c>
      <c r="B29" s="634">
        <f>G55</f>
        <v>305135057.0823529</v>
      </c>
      <c r="C29" s="629"/>
      <c r="D29" s="629"/>
    </row>
    <row r="30" spans="1:2" ht="15">
      <c r="A30" s="784" t="s">
        <v>822</v>
      </c>
      <c r="B30" s="785"/>
    </row>
    <row r="31" spans="1:2" ht="18.75">
      <c r="A31" s="782"/>
      <c r="B31" s="783"/>
    </row>
    <row r="32" ht="15.75" thickBot="1"/>
    <row r="33" spans="1:17" ht="18.75" customHeight="1">
      <c r="A33" s="716" t="s">
        <v>818</v>
      </c>
      <c r="B33" s="704"/>
      <c r="C33" s="705"/>
      <c r="D33" s="706">
        <v>2008</v>
      </c>
      <c r="E33" s="706">
        <v>2009</v>
      </c>
      <c r="F33" s="706">
        <v>2010</v>
      </c>
      <c r="G33" s="707">
        <v>2011</v>
      </c>
      <c r="O33" s="641"/>
      <c r="P33" s="641"/>
      <c r="Q33" s="642"/>
    </row>
    <row r="34" spans="1:17" ht="18.75" customHeight="1" thickBot="1">
      <c r="A34" s="708"/>
      <c r="B34" s="712"/>
      <c r="C34" s="713"/>
      <c r="D34" s="714">
        <v>1</v>
      </c>
      <c r="E34" s="714">
        <v>2</v>
      </c>
      <c r="F34" s="714">
        <v>3</v>
      </c>
      <c r="G34" s="715">
        <v>4</v>
      </c>
      <c r="O34" s="641"/>
      <c r="P34" s="641"/>
      <c r="Q34" s="642"/>
    </row>
    <row r="35" spans="1:17" ht="16.5" customHeight="1">
      <c r="A35" s="643"/>
      <c r="B35" s="643"/>
      <c r="D35" s="644"/>
      <c r="E35" s="644"/>
      <c r="F35" s="644"/>
      <c r="G35" s="644"/>
      <c r="O35" s="641"/>
      <c r="P35" s="641"/>
      <c r="Q35" s="642"/>
    </row>
    <row r="36" spans="1:17" ht="16.5" customHeight="1" thickBot="1">
      <c r="A36" s="643" t="s">
        <v>834</v>
      </c>
      <c r="B36" s="643"/>
      <c r="D36" s="644"/>
      <c r="E36" s="644"/>
      <c r="F36" s="644"/>
      <c r="G36" s="644"/>
      <c r="O36" s="641"/>
      <c r="P36" s="641"/>
      <c r="Q36" s="649"/>
    </row>
    <row r="37" spans="1:17" ht="16.5" customHeight="1">
      <c r="A37" s="779" t="s">
        <v>823</v>
      </c>
      <c r="B37" s="769"/>
      <c r="C37" s="770"/>
      <c r="D37" s="771"/>
      <c r="E37" s="772"/>
      <c r="F37" s="773">
        <f>B7</f>
        <v>75757</v>
      </c>
      <c r="G37" s="774">
        <f>B7</f>
        <v>75757</v>
      </c>
      <c r="O37" s="641"/>
      <c r="P37" s="641"/>
      <c r="Q37" s="649"/>
    </row>
    <row r="38" spans="1:19" ht="16.5" customHeight="1">
      <c r="A38" s="780" t="s">
        <v>440</v>
      </c>
      <c r="B38" s="645"/>
      <c r="C38" s="646"/>
      <c r="D38" s="647"/>
      <c r="E38" s="648"/>
      <c r="F38" s="648">
        <f>B19</f>
        <v>0.95</v>
      </c>
      <c r="G38" s="775">
        <f>B27</f>
        <v>1</v>
      </c>
      <c r="O38" s="641"/>
      <c r="P38" s="641"/>
      <c r="Q38" s="653"/>
      <c r="S38" s="654"/>
    </row>
    <row r="39" spans="1:19" ht="16.5" customHeight="1">
      <c r="A39" s="768" t="s">
        <v>441</v>
      </c>
      <c r="B39" s="645"/>
      <c r="C39" s="646"/>
      <c r="D39" s="647"/>
      <c r="E39" s="650"/>
      <c r="F39" s="650"/>
      <c r="G39" s="776">
        <f>B23</f>
        <v>0.03</v>
      </c>
      <c r="O39" s="641"/>
      <c r="P39" s="641"/>
      <c r="Q39" s="653"/>
      <c r="S39" s="654"/>
    </row>
    <row r="40" spans="1:17" ht="16.5" customHeight="1">
      <c r="A40" s="765" t="s">
        <v>824</v>
      </c>
      <c r="B40" s="645"/>
      <c r="C40" s="651"/>
      <c r="D40" s="647"/>
      <c r="E40" s="652"/>
      <c r="F40" s="652">
        <f>G15</f>
        <v>27.69936375516454</v>
      </c>
      <c r="G40" s="777">
        <f>F40+F40*G39</f>
        <v>28.530344667819477</v>
      </c>
      <c r="O40" s="641"/>
      <c r="P40" s="641"/>
      <c r="Q40" s="656"/>
    </row>
    <row r="41" spans="1:17" ht="16.5" customHeight="1">
      <c r="A41" s="781" t="s">
        <v>835</v>
      </c>
      <c r="B41" s="645"/>
      <c r="C41" s="651">
        <f>SUM(D41:G41)</f>
        <v>38527004.052</v>
      </c>
      <c r="D41" s="647"/>
      <c r="E41" s="655"/>
      <c r="F41" s="655">
        <f>F37*F40*6</f>
        <v>12590524.200000001</v>
      </c>
      <c r="G41" s="764">
        <f>G37*G40*12</f>
        <v>25936479.851999998</v>
      </c>
      <c r="O41" s="641"/>
      <c r="P41" s="641"/>
      <c r="Q41" s="657"/>
    </row>
    <row r="42" spans="1:17" ht="16.5" customHeight="1" thickBot="1">
      <c r="A42" s="781" t="s">
        <v>836</v>
      </c>
      <c r="B42" s="645"/>
      <c r="C42" s="651">
        <f>SUM(D42:G42)</f>
        <v>37897477.842</v>
      </c>
      <c r="D42" s="647"/>
      <c r="E42" s="655"/>
      <c r="F42" s="655">
        <f>F37*F38*F40*6</f>
        <v>11960997.99</v>
      </c>
      <c r="G42" s="764">
        <f>G37*G38*G40*12</f>
        <v>25936479.851999998</v>
      </c>
      <c r="O42" s="656"/>
      <c r="P42" s="656"/>
      <c r="Q42" s="656"/>
    </row>
    <row r="43" spans="1:17" ht="21.75" customHeight="1" thickBot="1">
      <c r="A43" s="717" t="s">
        <v>837</v>
      </c>
      <c r="B43" s="718"/>
      <c r="C43" s="719">
        <f>SUM(D43:G43)</f>
        <v>37897477.842</v>
      </c>
      <c r="D43" s="720"/>
      <c r="E43" s="721">
        <f>E42</f>
        <v>0</v>
      </c>
      <c r="F43" s="721">
        <f>F42</f>
        <v>11960997.99</v>
      </c>
      <c r="G43" s="722">
        <f>G42</f>
        <v>25936479.851999998</v>
      </c>
      <c r="O43" s="659"/>
      <c r="P43" s="659"/>
      <c r="Q43" s="656"/>
    </row>
    <row r="44" spans="1:17" ht="16.5" customHeight="1">
      <c r="A44" s="658"/>
      <c r="B44" s="658"/>
      <c r="C44" s="657"/>
      <c r="D44" s="657"/>
      <c r="E44" s="657"/>
      <c r="F44" s="656"/>
      <c r="G44" s="656"/>
      <c r="O44" s="641"/>
      <c r="P44" s="641"/>
      <c r="Q44" s="656"/>
    </row>
    <row r="45" spans="1:17" ht="16.5" customHeight="1" thickBot="1">
      <c r="A45" s="757" t="s">
        <v>842</v>
      </c>
      <c r="B45" s="658"/>
      <c r="C45" s="657"/>
      <c r="D45" s="657"/>
      <c r="E45" s="657"/>
      <c r="F45" s="656"/>
      <c r="G45" s="659"/>
      <c r="O45" s="641"/>
      <c r="P45" s="641"/>
      <c r="Q45" s="656"/>
    </row>
    <row r="46" spans="1:17" ht="16.5" customHeight="1">
      <c r="A46" s="758" t="s">
        <v>825</v>
      </c>
      <c r="B46" s="759">
        <f>B22</f>
        <v>5</v>
      </c>
      <c r="C46" s="733"/>
      <c r="D46" s="760"/>
      <c r="E46" s="761"/>
      <c r="F46" s="761">
        <f>B46</f>
        <v>5</v>
      </c>
      <c r="G46" s="762">
        <f>F46+F46*B23</f>
        <v>5.15</v>
      </c>
      <c r="O46" s="641"/>
      <c r="P46" s="641"/>
      <c r="Q46" s="656"/>
    </row>
    <row r="47" spans="1:17" ht="16.5" customHeight="1">
      <c r="A47" s="763" t="s">
        <v>838</v>
      </c>
      <c r="B47" s="660"/>
      <c r="C47" s="651">
        <f>SUM(D47:G47)</f>
        <v>6954492.600000001</v>
      </c>
      <c r="D47" s="661"/>
      <c r="E47" s="655"/>
      <c r="F47" s="655">
        <f>F37*F46*6</f>
        <v>2272710</v>
      </c>
      <c r="G47" s="764">
        <f>G37*G46*12</f>
        <v>4681782.600000001</v>
      </c>
      <c r="O47" s="641"/>
      <c r="P47" s="641"/>
      <c r="Q47" s="656"/>
    </row>
    <row r="48" spans="1:17" ht="16.5" customHeight="1">
      <c r="A48" s="765" t="s">
        <v>839</v>
      </c>
      <c r="B48" s="660"/>
      <c r="C48" s="651">
        <f>SUM(D48:G48)</f>
        <v>6840857.100000001</v>
      </c>
      <c r="D48" s="662"/>
      <c r="E48" s="663"/>
      <c r="F48" s="663">
        <f>F37*F38*F46*6</f>
        <v>2159074.5</v>
      </c>
      <c r="G48" s="746">
        <f>G37*G38*G46*12</f>
        <v>4681782.600000001</v>
      </c>
      <c r="O48" s="641"/>
      <c r="P48" s="641"/>
      <c r="Q48" s="656"/>
    </row>
    <row r="49" spans="1:17" ht="16.5" customHeight="1">
      <c r="A49" s="766" t="s">
        <v>840</v>
      </c>
      <c r="B49" s="664"/>
      <c r="C49" s="651">
        <f>SUM(D49:G49)</f>
        <v>113635.5</v>
      </c>
      <c r="D49" s="665"/>
      <c r="E49" s="666"/>
      <c r="F49" s="666">
        <f>F47-F48</f>
        <v>113635.5</v>
      </c>
      <c r="G49" s="767">
        <f>G47-G48</f>
        <v>0</v>
      </c>
      <c r="O49" s="641"/>
      <c r="P49" s="641"/>
      <c r="Q49" s="657"/>
    </row>
    <row r="50" spans="1:17" ht="16.5" customHeight="1" thickBot="1">
      <c r="A50" s="768" t="s">
        <v>841</v>
      </c>
      <c r="B50" s="667">
        <v>0.065</v>
      </c>
      <c r="C50" s="651">
        <f>SUM(D50:G50)</f>
        <v>1685871.19038</v>
      </c>
      <c r="D50" s="661"/>
      <c r="E50" s="663"/>
      <c r="F50" s="663">
        <f>G41*B50</f>
        <v>1685871.19038</v>
      </c>
      <c r="G50" s="746"/>
      <c r="O50" s="668"/>
      <c r="P50" s="668"/>
      <c r="Q50" s="642"/>
    </row>
    <row r="51" spans="1:17" s="669" customFormat="1" ht="16.5" customHeight="1" thickBot="1">
      <c r="A51" s="709" t="s">
        <v>826</v>
      </c>
      <c r="B51" s="718"/>
      <c r="C51" s="719">
        <f>SUM(D51:G51)</f>
        <v>1799506.69038</v>
      </c>
      <c r="D51" s="720">
        <f>SUM(D48:D49)</f>
        <v>0</v>
      </c>
      <c r="E51" s="721">
        <f>SUM(E49:E50)</f>
        <v>0</v>
      </c>
      <c r="F51" s="721">
        <f>SUM(F49:F50)</f>
        <v>1799506.69038</v>
      </c>
      <c r="G51" s="722">
        <f>SUM(G49:G50)</f>
        <v>0</v>
      </c>
      <c r="H51" s="627"/>
      <c r="I51" s="627"/>
      <c r="J51" s="627"/>
      <c r="K51" s="627"/>
      <c r="L51" s="627"/>
      <c r="M51" s="627"/>
      <c r="N51" s="627"/>
      <c r="O51" s="641"/>
      <c r="P51" s="641"/>
      <c r="Q51" s="657"/>
    </row>
    <row r="52" spans="1:17" ht="16.5" customHeight="1" thickBot="1">
      <c r="A52" s="658"/>
      <c r="B52" s="658"/>
      <c r="C52" s="657"/>
      <c r="D52" s="657"/>
      <c r="E52" s="657"/>
      <c r="F52" s="668"/>
      <c r="G52" s="668"/>
      <c r="O52" s="641"/>
      <c r="P52" s="641"/>
      <c r="Q52" s="642"/>
    </row>
    <row r="53" spans="1:16" ht="16.5" customHeight="1" thickBot="1">
      <c r="A53" s="709" t="s">
        <v>827</v>
      </c>
      <c r="B53" s="723"/>
      <c r="C53" s="719">
        <f>SUM(D53:G53)</f>
        <v>36097971.15162</v>
      </c>
      <c r="D53" s="710">
        <f>D43-D51</f>
        <v>0</v>
      </c>
      <c r="E53" s="710">
        <f>E43-E51</f>
        <v>0</v>
      </c>
      <c r="F53" s="710">
        <f>F43-F51</f>
        <v>10161491.29962</v>
      </c>
      <c r="G53" s="724">
        <f>G43-G51</f>
        <v>25936479.851999998</v>
      </c>
      <c r="O53" s="641"/>
      <c r="P53" s="641"/>
    </row>
    <row r="54" spans="1:16" ht="16.5" customHeight="1" thickBot="1">
      <c r="A54" s="658"/>
      <c r="B54" s="658"/>
      <c r="C54" s="657"/>
      <c r="D54" s="657"/>
      <c r="E54" s="657"/>
      <c r="F54" s="656"/>
      <c r="G54" s="656"/>
      <c r="O54" s="641"/>
      <c r="P54" s="641"/>
    </row>
    <row r="55" spans="1:16" ht="16.5" customHeight="1" thickBot="1">
      <c r="A55" s="725" t="s">
        <v>843</v>
      </c>
      <c r="B55" s="726">
        <f>B28</f>
        <v>0.085</v>
      </c>
      <c r="C55" s="727">
        <f>SUM(D55:G55)</f>
        <v>305135057.0823529</v>
      </c>
      <c r="D55" s="728"/>
      <c r="E55" s="729"/>
      <c r="F55" s="729"/>
      <c r="G55" s="730">
        <f>G43/B55</f>
        <v>305135057.0823529</v>
      </c>
      <c r="O55" s="641"/>
      <c r="P55" s="641"/>
    </row>
    <row r="56" spans="1:16" ht="16.5" customHeight="1" thickBot="1">
      <c r="A56" s="670"/>
      <c r="B56" s="671"/>
      <c r="C56" s="666"/>
      <c r="D56" s="666"/>
      <c r="E56" s="666"/>
      <c r="F56" s="666"/>
      <c r="G56" s="666"/>
      <c r="O56" s="641"/>
      <c r="P56" s="641"/>
    </row>
    <row r="57" spans="1:16" ht="16.5" customHeight="1" thickBot="1">
      <c r="A57" s="725" t="s">
        <v>844</v>
      </c>
      <c r="B57" s="726"/>
      <c r="C57" s="727">
        <f>SUM(D57:G57)</f>
        <v>-124783539.57376693</v>
      </c>
      <c r="D57" s="728">
        <f>-$B$10*B14</f>
        <v>-6239176.978688348</v>
      </c>
      <c r="E57" s="729">
        <f>-$B$10*B15</f>
        <v>-87348477.70163685</v>
      </c>
      <c r="F57" s="729">
        <f>-$B$10*B16</f>
        <v>-31195884.893441737</v>
      </c>
      <c r="G57" s="730"/>
      <c r="O57" s="641"/>
      <c r="P57" s="641"/>
    </row>
    <row r="58" spans="1:16" ht="16.5" customHeight="1" thickBot="1">
      <c r="A58" s="670"/>
      <c r="B58" s="671"/>
      <c r="C58" s="666"/>
      <c r="D58" s="666"/>
      <c r="E58" s="666"/>
      <c r="F58" s="666"/>
      <c r="G58" s="666"/>
      <c r="O58" s="641"/>
      <c r="P58" s="641"/>
    </row>
    <row r="59" spans="1:16" ht="16.5" customHeight="1" thickBot="1">
      <c r="A59" s="725" t="s">
        <v>845</v>
      </c>
      <c r="B59" s="726"/>
      <c r="C59" s="727">
        <f>SUM(D59:G59)</f>
        <v>-30000000</v>
      </c>
      <c r="D59" s="728">
        <f>-B9</f>
        <v>-30000000</v>
      </c>
      <c r="E59" s="729"/>
      <c r="F59" s="729"/>
      <c r="G59" s="730"/>
      <c r="O59" s="641"/>
      <c r="P59" s="641"/>
    </row>
    <row r="60" spans="1:16" ht="16.5" customHeight="1" thickBot="1">
      <c r="A60" s="672"/>
      <c r="B60" s="673"/>
      <c r="C60" s="657"/>
      <c r="D60" s="656"/>
      <c r="E60" s="656"/>
      <c r="F60" s="656"/>
      <c r="G60" s="656"/>
      <c r="O60" s="641"/>
      <c r="P60" s="641"/>
    </row>
    <row r="61" spans="1:16" ht="16.5" customHeight="1">
      <c r="A61" s="731" t="s">
        <v>828</v>
      </c>
      <c r="B61" s="732"/>
      <c r="C61" s="733">
        <f>SUM(D61:G61)</f>
        <v>186449488.66020596</v>
      </c>
      <c r="D61" s="734">
        <f>D53+D55+D57+D59</f>
        <v>-36239176.978688344</v>
      </c>
      <c r="E61" s="735">
        <f>E53+E55+E57+E59</f>
        <v>-87348477.70163685</v>
      </c>
      <c r="F61" s="735">
        <f>F53+F55+F57+F59</f>
        <v>-21034393.593821734</v>
      </c>
      <c r="G61" s="736">
        <f>G53+G55+G57+G59</f>
        <v>331071536.9343529</v>
      </c>
      <c r="O61" s="641"/>
      <c r="P61" s="641"/>
    </row>
    <row r="62" spans="1:16" ht="16.5" customHeight="1" thickBot="1">
      <c r="A62" s="737" t="s">
        <v>829</v>
      </c>
      <c r="B62" s="738"/>
      <c r="C62" s="739"/>
      <c r="D62" s="740">
        <f>D61</f>
        <v>-36239176.978688344</v>
      </c>
      <c r="E62" s="741">
        <f>E61+D62</f>
        <v>-123587654.6803252</v>
      </c>
      <c r="F62" s="741">
        <f>F61+E62</f>
        <v>-144622048.2741469</v>
      </c>
      <c r="G62" s="742">
        <f>F62+G61</f>
        <v>186449488.66020596</v>
      </c>
      <c r="O62" s="641"/>
      <c r="P62" s="641"/>
    </row>
    <row r="63" spans="1:16" ht="16.5" customHeight="1">
      <c r="A63" s="675"/>
      <c r="B63" s="673"/>
      <c r="C63" s="657"/>
      <c r="D63" s="656"/>
      <c r="E63" s="656"/>
      <c r="F63" s="656"/>
      <c r="G63" s="656"/>
      <c r="O63" s="641"/>
      <c r="P63" s="641"/>
    </row>
    <row r="64" spans="1:16" ht="16.5" customHeight="1" thickBot="1">
      <c r="A64" s="676" t="s">
        <v>848</v>
      </c>
      <c r="B64" s="673"/>
      <c r="C64" s="657"/>
      <c r="D64" s="656"/>
      <c r="E64" s="656"/>
      <c r="F64" s="656"/>
      <c r="G64" s="656"/>
      <c r="O64" s="641"/>
      <c r="P64" s="641"/>
    </row>
    <row r="65" spans="1:16" ht="16.5" customHeight="1">
      <c r="A65" s="743" t="s">
        <v>846</v>
      </c>
      <c r="B65" s="732"/>
      <c r="C65" s="733">
        <f>SUM(D65:G65)</f>
        <v>-22461037.123278048</v>
      </c>
      <c r="D65" s="734">
        <f>D57*0.18</f>
        <v>-1123051.8561639027</v>
      </c>
      <c r="E65" s="735">
        <f>E57*0.18</f>
        <v>-15722725.986294633</v>
      </c>
      <c r="F65" s="735">
        <f>F57*0.18</f>
        <v>-5615259.280819512</v>
      </c>
      <c r="G65" s="736"/>
      <c r="O65" s="641"/>
      <c r="P65" s="641"/>
    </row>
    <row r="66" spans="1:16" ht="16.5" customHeight="1" thickBot="1">
      <c r="A66" s="744" t="s">
        <v>847</v>
      </c>
      <c r="B66" s="692"/>
      <c r="C66" s="745">
        <f>SUM(D66:G66)</f>
        <v>6821546.01156</v>
      </c>
      <c r="D66" s="661">
        <f>D43*0.18</f>
        <v>0</v>
      </c>
      <c r="E66" s="663">
        <f>E43*0.18</f>
        <v>0</v>
      </c>
      <c r="F66" s="663">
        <v>0</v>
      </c>
      <c r="G66" s="746">
        <f>G43*0.18+F43*0.18</f>
        <v>6821546.01156</v>
      </c>
      <c r="O66" s="641"/>
      <c r="P66" s="641"/>
    </row>
    <row r="67" spans="1:16" ht="16.5" customHeight="1" thickBot="1">
      <c r="A67" s="747" t="s">
        <v>1187</v>
      </c>
      <c r="B67" s="748"/>
      <c r="C67" s="719">
        <f>SUM(D67:G67)</f>
        <v>-15639491.111718047</v>
      </c>
      <c r="D67" s="749">
        <f>SUM(D65:D66)</f>
        <v>-1123051.8561639027</v>
      </c>
      <c r="E67" s="711">
        <f>SUM(E65:E66)</f>
        <v>-15722725.986294633</v>
      </c>
      <c r="F67" s="711">
        <f>SUM(F65:F66)</f>
        <v>-5615259.280819512</v>
      </c>
      <c r="G67" s="750">
        <f>SUM(G65:G66)</f>
        <v>6821546.01156</v>
      </c>
      <c r="O67" s="641"/>
      <c r="P67" s="641"/>
    </row>
    <row r="68" spans="1:16" ht="16.5" customHeight="1" thickBot="1">
      <c r="A68" s="675"/>
      <c r="B68" s="673"/>
      <c r="C68" s="657"/>
      <c r="D68" s="656"/>
      <c r="E68" s="656"/>
      <c r="F68" s="656"/>
      <c r="G68" s="656"/>
      <c r="O68" s="641"/>
      <c r="P68" s="641"/>
    </row>
    <row r="69" spans="1:16" ht="16.5" customHeight="1">
      <c r="A69" s="731" t="s">
        <v>830</v>
      </c>
      <c r="B69" s="732"/>
      <c r="C69" s="733">
        <f>SUM(D69:G69)</f>
        <v>170809997.54848793</v>
      </c>
      <c r="D69" s="734">
        <f>D61+D67</f>
        <v>-37362228.83485225</v>
      </c>
      <c r="E69" s="735">
        <f>E61+E67</f>
        <v>-103071203.68793148</v>
      </c>
      <c r="F69" s="735">
        <f>F61+F67</f>
        <v>-26649652.874641247</v>
      </c>
      <c r="G69" s="736">
        <f>G61+G67</f>
        <v>337893082.9459129</v>
      </c>
      <c r="O69" s="641"/>
      <c r="P69" s="641"/>
    </row>
    <row r="70" spans="1:16" ht="16.5" customHeight="1" thickBot="1">
      <c r="A70" s="737" t="s">
        <v>831</v>
      </c>
      <c r="B70" s="738"/>
      <c r="C70" s="739"/>
      <c r="D70" s="740">
        <f>D69</f>
        <v>-37362228.83485225</v>
      </c>
      <c r="E70" s="741">
        <f>E69+D70</f>
        <v>-140433432.52278373</v>
      </c>
      <c r="F70" s="741">
        <f>F69+E70</f>
        <v>-167083085.39742497</v>
      </c>
      <c r="G70" s="742">
        <f>F70+G69</f>
        <v>170809997.54848793</v>
      </c>
      <c r="O70" s="641"/>
      <c r="P70" s="641"/>
    </row>
    <row r="71" spans="1:16" ht="16.5" customHeight="1" thickBot="1">
      <c r="A71" s="675"/>
      <c r="B71" s="673"/>
      <c r="C71" s="657"/>
      <c r="D71" s="656"/>
      <c r="E71" s="656"/>
      <c r="F71" s="656"/>
      <c r="G71" s="656"/>
      <c r="O71" s="641"/>
      <c r="P71" s="641"/>
    </row>
    <row r="72" spans="1:16" ht="16.5" customHeight="1">
      <c r="A72" s="793" t="s">
        <v>832</v>
      </c>
      <c r="B72" s="794"/>
      <c r="C72" s="754"/>
      <c r="D72" s="787"/>
      <c r="E72" s="787"/>
      <c r="F72" s="787"/>
      <c r="G72" s="788"/>
      <c r="O72" s="641"/>
      <c r="P72" s="641"/>
    </row>
    <row r="73" spans="1:16" ht="16.5" customHeight="1">
      <c r="A73" s="791" t="s">
        <v>2391</v>
      </c>
      <c r="B73" s="673"/>
      <c r="C73" s="693">
        <f>SUM(D73:G73)</f>
        <v>104900780.316618</v>
      </c>
      <c r="D73" s="663"/>
      <c r="E73" s="663">
        <v>78168372.22013125</v>
      </c>
      <c r="F73" s="663">
        <v>26732408.096486755</v>
      </c>
      <c r="G73" s="778"/>
      <c r="O73" s="641"/>
      <c r="P73" s="641"/>
    </row>
    <row r="74" spans="1:16" ht="16.5" customHeight="1">
      <c r="A74" s="791" t="s">
        <v>2392</v>
      </c>
      <c r="B74" s="673"/>
      <c r="C74" s="693">
        <f>SUM(D74:G74)</f>
        <v>-104900780.316618</v>
      </c>
      <c r="D74" s="663"/>
      <c r="E74" s="663"/>
      <c r="F74" s="663"/>
      <c r="G74" s="778">
        <f>-C73</f>
        <v>-104900780.316618</v>
      </c>
      <c r="O74" s="641"/>
      <c r="P74" s="641"/>
    </row>
    <row r="75" spans="1:16" ht="16.5" customHeight="1" thickBot="1">
      <c r="A75" s="791" t="s">
        <v>2393</v>
      </c>
      <c r="B75" s="673"/>
      <c r="C75" s="693">
        <f>SUM(D75:G75)</f>
        <v>-31676692.613870397</v>
      </c>
      <c r="D75" s="656"/>
      <c r="E75" s="656">
        <f>-E77*0.11</f>
        <v>-8598520.944214437</v>
      </c>
      <c r="F75" s="656">
        <f>-F77*0.11</f>
        <v>-11539085.83482798</v>
      </c>
      <c r="G75" s="742">
        <f>-G77*0.11</f>
        <v>-11539085.83482798</v>
      </c>
      <c r="O75" s="641"/>
      <c r="P75" s="641"/>
    </row>
    <row r="76" spans="1:16" ht="16.5" customHeight="1" thickBot="1">
      <c r="A76" s="717" t="s">
        <v>833</v>
      </c>
      <c r="B76" s="751"/>
      <c r="C76" s="752">
        <f>SUM(D76:G76)</f>
        <v>-31676692.613870382</v>
      </c>
      <c r="D76" s="711">
        <f>SUM(D73:D75)</f>
        <v>0</v>
      </c>
      <c r="E76" s="711">
        <f>SUM(E73:E75)</f>
        <v>69569851.27591681</v>
      </c>
      <c r="F76" s="711">
        <f>SUM(F73:F75)</f>
        <v>15193322.261658775</v>
      </c>
      <c r="G76" s="750">
        <f>SUM(G73:G75)</f>
        <v>-116439866.15144597</v>
      </c>
      <c r="O76" s="641"/>
      <c r="P76" s="641"/>
    </row>
    <row r="77" spans="1:16" ht="16.5" customHeight="1" hidden="1">
      <c r="A77" s="786"/>
      <c r="B77" s="673"/>
      <c r="C77" s="677"/>
      <c r="D77" s="656"/>
      <c r="E77" s="656">
        <f>E73</f>
        <v>78168372.22013125</v>
      </c>
      <c r="F77" s="656">
        <f>F73+E77</f>
        <v>104900780.316618</v>
      </c>
      <c r="G77" s="656">
        <f>G73+F77</f>
        <v>104900780.316618</v>
      </c>
      <c r="O77" s="641"/>
      <c r="P77" s="641"/>
    </row>
    <row r="78" spans="1:16" ht="16.5" customHeight="1" thickBot="1">
      <c r="A78" s="675"/>
      <c r="B78" s="673"/>
      <c r="C78" s="657"/>
      <c r="D78" s="656"/>
      <c r="E78" s="656"/>
      <c r="F78" s="656"/>
      <c r="G78" s="656"/>
      <c r="O78" s="641"/>
      <c r="P78" s="641"/>
    </row>
    <row r="79" spans="1:16" ht="16.5" customHeight="1">
      <c r="A79" s="753" t="s">
        <v>442</v>
      </c>
      <c r="B79" s="732"/>
      <c r="C79" s="754">
        <f>SUM(D79:G79)</f>
        <v>139133304.93461752</v>
      </c>
      <c r="D79" s="734">
        <f>D69+D76</f>
        <v>-37362228.83485225</v>
      </c>
      <c r="E79" s="735">
        <f>E69+E76</f>
        <v>-33501352.412014663</v>
      </c>
      <c r="F79" s="735">
        <f>F69+F76</f>
        <v>-11456330.612982472</v>
      </c>
      <c r="G79" s="736">
        <f>G69+G76</f>
        <v>221453216.7944669</v>
      </c>
      <c r="O79" s="641"/>
      <c r="P79" s="641"/>
    </row>
    <row r="80" spans="1:16" ht="16.5" customHeight="1" thickBot="1">
      <c r="A80" s="755" t="s">
        <v>443</v>
      </c>
      <c r="B80" s="738"/>
      <c r="C80" s="756"/>
      <c r="D80" s="740">
        <f>D79</f>
        <v>-37362228.83485225</v>
      </c>
      <c r="E80" s="741">
        <f>E79+D80</f>
        <v>-70863581.24686691</v>
      </c>
      <c r="F80" s="741">
        <f>E80+F79</f>
        <v>-82319911.85984938</v>
      </c>
      <c r="G80" s="742">
        <f>F80+G79</f>
        <v>139133304.93461752</v>
      </c>
      <c r="O80" s="641"/>
      <c r="P80" s="641"/>
    </row>
    <row r="81" spans="1:16" ht="16.5" customHeight="1" thickBot="1">
      <c r="A81" s="676"/>
      <c r="B81" s="673"/>
      <c r="C81" s="677"/>
      <c r="D81" s="656"/>
      <c r="E81" s="656"/>
      <c r="F81" s="656"/>
      <c r="G81" s="656"/>
      <c r="O81" s="641"/>
      <c r="P81" s="641"/>
    </row>
    <row r="82" spans="1:16" s="795" customFormat="1" ht="15.75">
      <c r="A82" s="743" t="s">
        <v>1183</v>
      </c>
      <c r="B82" s="799"/>
      <c r="C82" s="800"/>
      <c r="D82" s="801"/>
      <c r="E82" s="801">
        <f>E73</f>
        <v>78168372.22013125</v>
      </c>
      <c r="F82" s="801">
        <f>E82+F73</f>
        <v>104900780.316618</v>
      </c>
      <c r="G82" s="802"/>
      <c r="O82" s="796"/>
      <c r="P82" s="796"/>
    </row>
    <row r="83" spans="1:16" s="795" customFormat="1" ht="15.75">
      <c r="A83" s="744" t="s">
        <v>1184</v>
      </c>
      <c r="B83" s="797"/>
      <c r="C83" s="798"/>
      <c r="D83" s="663"/>
      <c r="E83" s="663">
        <f>D83-E79</f>
        <v>33501352.412014663</v>
      </c>
      <c r="F83" s="663">
        <f>-F79+E83</f>
        <v>44957683.02499714</v>
      </c>
      <c r="G83" s="746"/>
      <c r="O83" s="796"/>
      <c r="P83" s="796"/>
    </row>
    <row r="84" spans="1:16" s="795" customFormat="1" ht="16.5" thickBot="1">
      <c r="A84" s="744" t="s">
        <v>1185</v>
      </c>
      <c r="B84" s="797"/>
      <c r="C84" s="798"/>
      <c r="D84" s="663"/>
      <c r="E84" s="663">
        <f>E82+E83</f>
        <v>111669724.63214591</v>
      </c>
      <c r="F84" s="663">
        <f>F82+F83</f>
        <v>149858463.34161514</v>
      </c>
      <c r="G84" s="746"/>
      <c r="O84" s="796"/>
      <c r="P84" s="796"/>
    </row>
    <row r="85" spans="1:16" s="795" customFormat="1" ht="18" customHeight="1" thickBot="1">
      <c r="A85" s="803" t="s">
        <v>1186</v>
      </c>
      <c r="B85" s="804"/>
      <c r="C85" s="805"/>
      <c r="D85" s="806"/>
      <c r="E85" s="806">
        <f>E82/E84</f>
        <v>0.6999961043839561</v>
      </c>
      <c r="F85" s="806">
        <f>F82/F84</f>
        <v>0.6999990389430841</v>
      </c>
      <c r="G85" s="807"/>
      <c r="O85" s="796"/>
      <c r="P85" s="796"/>
    </row>
    <row r="86" spans="1:16" ht="16.5" customHeight="1">
      <c r="A86" s="676"/>
      <c r="B86" s="673"/>
      <c r="C86" s="677"/>
      <c r="D86" s="656"/>
      <c r="E86" s="656"/>
      <c r="F86" s="656"/>
      <c r="G86" s="656"/>
      <c r="O86" s="641"/>
      <c r="P86" s="641"/>
    </row>
    <row r="87" spans="1:3" ht="16.5" customHeight="1">
      <c r="A87" s="678" t="s">
        <v>444</v>
      </c>
      <c r="B87" s="679"/>
      <c r="C87" s="680"/>
    </row>
    <row r="88" spans="1:3" ht="16.5" customHeight="1">
      <c r="A88" s="681" t="s">
        <v>445</v>
      </c>
      <c r="B88" s="682"/>
      <c r="C88" s="674">
        <f>C69</f>
        <v>170809997.54848793</v>
      </c>
    </row>
    <row r="89" spans="1:3" ht="16.5" customHeight="1">
      <c r="A89" s="683" t="s">
        <v>446</v>
      </c>
      <c r="B89" s="673"/>
      <c r="C89" s="684">
        <f>C79</f>
        <v>139133304.93461752</v>
      </c>
    </row>
    <row r="90" spans="1:3" ht="16.5" customHeight="1">
      <c r="A90" s="683" t="s">
        <v>447</v>
      </c>
      <c r="B90" s="673"/>
      <c r="C90" s="684">
        <f>C76</f>
        <v>-31676692.613870382</v>
      </c>
    </row>
    <row r="91" spans="1:3" ht="16.5" customHeight="1">
      <c r="A91" s="683" t="s">
        <v>448</v>
      </c>
      <c r="B91" s="673"/>
      <c r="C91" s="685">
        <f>C89/(C43+C55)</f>
        <v>0.40559798494128213</v>
      </c>
    </row>
    <row r="92" spans="1:3" ht="16.5" customHeight="1">
      <c r="A92" s="681" t="s">
        <v>449</v>
      </c>
      <c r="B92" s="686">
        <v>0.12</v>
      </c>
      <c r="C92" s="687">
        <f>ROUND((NPV(B92,D79:G79)),4)</f>
        <v>72516927.0302</v>
      </c>
    </row>
    <row r="93" spans="1:3" ht="16.5" customHeight="1">
      <c r="A93" s="683" t="s">
        <v>450</v>
      </c>
      <c r="B93" s="688"/>
      <c r="C93" s="685">
        <f>IRR(D69:G69)</f>
        <v>0.39257435425974074</v>
      </c>
    </row>
    <row r="94" spans="1:3" ht="16.5" customHeight="1">
      <c r="A94" s="689" t="s">
        <v>451</v>
      </c>
      <c r="B94" s="690"/>
      <c r="C94" s="691">
        <f>IRR(D79:G79)</f>
        <v>0.5076378823843138</v>
      </c>
    </row>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sheetData>
  <printOptions/>
  <pageMargins left="0.75" right="0.75" top="1" bottom="1" header="0.5" footer="0.5"/>
  <pageSetup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sheetPr codeName="Sheet2"/>
  <dimension ref="A1:L359"/>
  <sheetViews>
    <sheetView workbookViewId="0" topLeftCell="A1">
      <pane xSplit="3" ySplit="5" topLeftCell="D241" activePane="bottomRight" state="frozen"/>
      <selection pane="topLeft" activeCell="A1" sqref="A1"/>
      <selection pane="topRight" activeCell="D1" sqref="D1"/>
      <selection pane="bottomLeft" activeCell="A6" sqref="A6"/>
      <selection pane="bottomRight" activeCell="I352" sqref="I352"/>
    </sheetView>
  </sheetViews>
  <sheetFormatPr defaultColWidth="9.140625" defaultRowHeight="12.75"/>
  <cols>
    <col min="1" max="1" width="10.140625" style="5" hidden="1" customWidth="1"/>
    <col min="2" max="2" width="3.140625" style="5" hidden="1" customWidth="1"/>
    <col min="3" max="3" width="38.421875" style="47" customWidth="1"/>
    <col min="4" max="4" width="36.7109375" style="83" customWidth="1"/>
    <col min="5" max="5" width="9.28125" style="4" customWidth="1"/>
    <col min="6" max="6" width="8.00390625" style="3" customWidth="1"/>
    <col min="7" max="7" width="10.28125" style="3" customWidth="1"/>
    <col min="8" max="8" width="13.00390625" style="3" customWidth="1"/>
    <col min="9" max="9" width="11.421875" style="6" customWidth="1"/>
    <col min="10" max="11" width="9.140625" style="5" hidden="1" customWidth="1"/>
    <col min="12" max="12" width="3.28125" style="5" hidden="1" customWidth="1"/>
    <col min="13" max="16384" width="9.140625" style="5" customWidth="1"/>
  </cols>
  <sheetData>
    <row r="1" spans="1:8" ht="15.75" customHeight="1">
      <c r="A1" s="10"/>
      <c r="B1" s="10"/>
      <c r="C1" s="124" t="s">
        <v>177</v>
      </c>
      <c r="D1" s="86"/>
      <c r="E1" s="15"/>
      <c r="F1" s="87"/>
      <c r="G1" s="87"/>
      <c r="H1" s="87"/>
    </row>
    <row r="2" spans="1:8" ht="11.25">
      <c r="A2" s="10"/>
      <c r="B2" s="10"/>
      <c r="C2" s="38"/>
      <c r="D2" s="86"/>
      <c r="E2" s="15"/>
      <c r="F2" s="87"/>
      <c r="G2" s="87"/>
      <c r="H2" s="87"/>
    </row>
    <row r="3" spans="1:9" s="1" customFormat="1" ht="11.25">
      <c r="A3" s="88"/>
      <c r="B3" s="88"/>
      <c r="C3" s="89" t="s">
        <v>1188</v>
      </c>
      <c r="D3" s="90" t="s">
        <v>196</v>
      </c>
      <c r="E3" s="88"/>
      <c r="F3" s="88"/>
      <c r="G3" s="88"/>
      <c r="H3" s="88"/>
      <c r="I3" s="138"/>
    </row>
    <row r="4" spans="1:9" s="1" customFormat="1" ht="11.25">
      <c r="A4" s="130" t="s">
        <v>752</v>
      </c>
      <c r="B4" s="126"/>
      <c r="C4" s="127"/>
      <c r="D4" s="128"/>
      <c r="E4" s="130" t="s">
        <v>185</v>
      </c>
      <c r="F4" s="131" t="s">
        <v>179</v>
      </c>
      <c r="G4" s="131" t="s">
        <v>2024</v>
      </c>
      <c r="H4" s="131" t="s">
        <v>2025</v>
      </c>
      <c r="I4" s="138"/>
    </row>
    <row r="5" spans="1:9" s="1" customFormat="1" ht="11.25">
      <c r="A5" s="126"/>
      <c r="B5" s="130"/>
      <c r="C5" s="127"/>
      <c r="D5" s="128"/>
      <c r="E5" s="130"/>
      <c r="F5" s="131"/>
      <c r="G5" s="131" t="s">
        <v>2026</v>
      </c>
      <c r="H5" s="131" t="s">
        <v>1189</v>
      </c>
      <c r="I5" s="138"/>
    </row>
    <row r="6" spans="1:9" s="1" customFormat="1" ht="11.25">
      <c r="A6" s="93"/>
      <c r="B6" s="93"/>
      <c r="C6" s="34" t="s">
        <v>692</v>
      </c>
      <c r="D6" s="95" t="s">
        <v>693</v>
      </c>
      <c r="E6" s="94"/>
      <c r="F6" s="92"/>
      <c r="G6" s="92"/>
      <c r="H6" s="92"/>
      <c r="I6" s="138"/>
    </row>
    <row r="7" spans="1:9" s="1" customFormat="1" ht="11.25">
      <c r="A7" s="93"/>
      <c r="B7" s="93"/>
      <c r="C7" s="34" t="s">
        <v>1190</v>
      </c>
      <c r="D7" s="95" t="s">
        <v>245</v>
      </c>
      <c r="E7" s="94"/>
      <c r="F7" s="92"/>
      <c r="G7" s="92"/>
      <c r="H7" s="92"/>
      <c r="I7" s="138"/>
    </row>
    <row r="8" spans="1:9" s="1" customFormat="1" ht="18" customHeight="1">
      <c r="A8" s="93" t="s">
        <v>1191</v>
      </c>
      <c r="B8" s="93" t="s">
        <v>1192</v>
      </c>
      <c r="C8" s="30" t="s">
        <v>1190</v>
      </c>
      <c r="D8" s="96" t="s">
        <v>245</v>
      </c>
      <c r="E8" s="94" t="s">
        <v>183</v>
      </c>
      <c r="F8" s="92">
        <v>40165</v>
      </c>
      <c r="G8" s="92">
        <v>13.75</v>
      </c>
      <c r="H8" s="92">
        <f>F8*G8</f>
        <v>552268.75</v>
      </c>
      <c r="I8" s="138"/>
    </row>
    <row r="9" spans="1:9" s="1" customFormat="1" ht="11.25">
      <c r="A9" s="93"/>
      <c r="B9" s="93"/>
      <c r="C9" s="34" t="s">
        <v>1193</v>
      </c>
      <c r="D9" s="90" t="s">
        <v>197</v>
      </c>
      <c r="E9" s="94"/>
      <c r="F9" s="92"/>
      <c r="G9" s="92"/>
      <c r="H9" s="92"/>
      <c r="I9" s="138"/>
    </row>
    <row r="10" spans="1:9" s="1" customFormat="1" ht="11.25">
      <c r="A10" s="93" t="s">
        <v>1194</v>
      </c>
      <c r="B10" s="93"/>
      <c r="C10" s="30" t="s">
        <v>1195</v>
      </c>
      <c r="D10" s="96" t="s">
        <v>198</v>
      </c>
      <c r="E10" s="94" t="s">
        <v>1196</v>
      </c>
      <c r="F10" s="92">
        <v>837</v>
      </c>
      <c r="G10" s="92">
        <v>70</v>
      </c>
      <c r="H10" s="92">
        <f>F10*G10</f>
        <v>58590</v>
      </c>
      <c r="I10" s="138"/>
    </row>
    <row r="11" spans="1:9" s="1" customFormat="1" ht="11.25">
      <c r="A11" s="132"/>
      <c r="B11" s="132"/>
      <c r="C11" s="133"/>
      <c r="D11" s="134"/>
      <c r="E11" s="135"/>
      <c r="F11" s="136"/>
      <c r="G11" s="136"/>
      <c r="H11" s="136"/>
      <c r="I11" s="137">
        <f>SUM(H7:H10)</f>
        <v>610858.75</v>
      </c>
    </row>
    <row r="12" spans="1:9" s="1" customFormat="1" ht="11.25">
      <c r="A12" s="93"/>
      <c r="B12" s="93"/>
      <c r="C12" s="34" t="s">
        <v>694</v>
      </c>
      <c r="D12" s="90" t="s">
        <v>695</v>
      </c>
      <c r="E12" s="94"/>
      <c r="F12" s="92"/>
      <c r="G12" s="92"/>
      <c r="H12" s="92"/>
      <c r="I12" s="138"/>
    </row>
    <row r="13" spans="1:9" s="1" customFormat="1" ht="11.25">
      <c r="A13" s="93"/>
      <c r="B13" s="93"/>
      <c r="C13" s="34" t="s">
        <v>1197</v>
      </c>
      <c r="D13" s="90" t="s">
        <v>199</v>
      </c>
      <c r="E13" s="94"/>
      <c r="F13" s="92"/>
      <c r="G13" s="92"/>
      <c r="H13" s="92"/>
      <c r="I13" s="138"/>
    </row>
    <row r="14" spans="1:9" s="1" customFormat="1" ht="18" customHeight="1">
      <c r="A14" s="93" t="s">
        <v>1198</v>
      </c>
      <c r="B14" s="93"/>
      <c r="C14" s="30" t="s">
        <v>1199</v>
      </c>
      <c r="D14" s="96" t="s">
        <v>200</v>
      </c>
      <c r="E14" s="94" t="s">
        <v>184</v>
      </c>
      <c r="F14" s="92">
        <v>106</v>
      </c>
      <c r="G14" s="92">
        <v>71.25</v>
      </c>
      <c r="H14" s="92">
        <f>F14*G14</f>
        <v>7552.5</v>
      </c>
      <c r="I14" s="138"/>
    </row>
    <row r="15" spans="1:9" s="1" customFormat="1" ht="18" customHeight="1">
      <c r="A15" s="93" t="s">
        <v>1200</v>
      </c>
      <c r="B15" s="93"/>
      <c r="C15" s="30" t="s">
        <v>1201</v>
      </c>
      <c r="D15" s="96" t="s">
        <v>201</v>
      </c>
      <c r="E15" s="94" t="s">
        <v>184</v>
      </c>
      <c r="F15" s="92">
        <v>1010</v>
      </c>
      <c r="G15" s="92">
        <v>91.25</v>
      </c>
      <c r="H15" s="92">
        <f>F15*G15</f>
        <v>92162.5</v>
      </c>
      <c r="I15" s="138"/>
    </row>
    <row r="16" spans="1:9" s="1" customFormat="1" ht="18" customHeight="1">
      <c r="A16" s="93" t="s">
        <v>1202</v>
      </c>
      <c r="B16" s="93"/>
      <c r="C16" s="30" t="s">
        <v>1203</v>
      </c>
      <c r="D16" s="96" t="s">
        <v>202</v>
      </c>
      <c r="E16" s="94" t="s">
        <v>184</v>
      </c>
      <c r="F16" s="92">
        <v>380</v>
      </c>
      <c r="G16" s="92">
        <v>13.75</v>
      </c>
      <c r="H16" s="92">
        <f>F16*G16</f>
        <v>5225</v>
      </c>
      <c r="I16" s="138"/>
    </row>
    <row r="17" spans="1:9" s="1" customFormat="1" ht="22.5">
      <c r="A17" s="93"/>
      <c r="B17" s="93"/>
      <c r="C17" s="34" t="s">
        <v>1204</v>
      </c>
      <c r="D17" s="49" t="s">
        <v>203</v>
      </c>
      <c r="E17" s="94"/>
      <c r="F17" s="92"/>
      <c r="G17" s="92"/>
      <c r="H17" s="92"/>
      <c r="I17" s="138"/>
    </row>
    <row r="18" spans="1:9" s="1" customFormat="1" ht="18" customHeight="1">
      <c r="A18" s="93" t="s">
        <v>1205</v>
      </c>
      <c r="B18" s="93"/>
      <c r="C18" s="30" t="s">
        <v>182</v>
      </c>
      <c r="D18" s="96" t="s">
        <v>204</v>
      </c>
      <c r="E18" s="94" t="s">
        <v>183</v>
      </c>
      <c r="F18" s="92">
        <v>49127</v>
      </c>
      <c r="G18" s="92">
        <v>10</v>
      </c>
      <c r="H18" s="92">
        <f>F18*G18</f>
        <v>491270</v>
      </c>
      <c r="I18" s="138"/>
    </row>
    <row r="19" spans="1:9" s="1" customFormat="1" ht="18" customHeight="1">
      <c r="A19" s="93" t="s">
        <v>1206</v>
      </c>
      <c r="B19" s="93"/>
      <c r="C19" s="30" t="s">
        <v>1207</v>
      </c>
      <c r="D19" s="96" t="s">
        <v>241</v>
      </c>
      <c r="E19" s="94" t="s">
        <v>183</v>
      </c>
      <c r="F19" s="92">
        <v>30269</v>
      </c>
      <c r="G19" s="92">
        <v>9.38</v>
      </c>
      <c r="H19" s="92">
        <f>F19*G19</f>
        <v>283923.22000000003</v>
      </c>
      <c r="I19" s="138"/>
    </row>
    <row r="20" spans="1:9" s="1" customFormat="1" ht="18" customHeight="1">
      <c r="A20" s="93" t="s">
        <v>1208</v>
      </c>
      <c r="B20" s="93"/>
      <c r="C20" s="30" t="s">
        <v>1209</v>
      </c>
      <c r="D20" s="96" t="s">
        <v>2784</v>
      </c>
      <c r="E20" s="94" t="s">
        <v>183</v>
      </c>
      <c r="F20" s="92">
        <v>12000</v>
      </c>
      <c r="G20" s="92">
        <v>22</v>
      </c>
      <c r="H20" s="92">
        <f>F20*G20</f>
        <v>264000</v>
      </c>
      <c r="I20" s="138"/>
    </row>
    <row r="21" spans="1:9" s="1" customFormat="1" ht="18" customHeight="1">
      <c r="A21" s="93" t="s">
        <v>1210</v>
      </c>
      <c r="B21" s="93"/>
      <c r="C21" s="30" t="s">
        <v>1211</v>
      </c>
      <c r="D21" s="96" t="s">
        <v>242</v>
      </c>
      <c r="E21" s="94" t="s">
        <v>184</v>
      </c>
      <c r="F21" s="92">
        <v>3300</v>
      </c>
      <c r="G21" s="92">
        <v>118.75</v>
      </c>
      <c r="H21" s="92">
        <f>F21*G21</f>
        <v>391875</v>
      </c>
      <c r="I21" s="138"/>
    </row>
    <row r="22" spans="1:9" s="1" customFormat="1" ht="18" customHeight="1">
      <c r="A22" s="93" t="s">
        <v>1212</v>
      </c>
      <c r="B22" s="93"/>
      <c r="C22" s="30" t="s">
        <v>1213</v>
      </c>
      <c r="D22" s="203" t="s">
        <v>243</v>
      </c>
      <c r="E22" s="94" t="s">
        <v>184</v>
      </c>
      <c r="F22" s="92">
        <v>32354</v>
      </c>
      <c r="G22" s="92">
        <v>8.75</v>
      </c>
      <c r="H22" s="92">
        <f>F22*G22</f>
        <v>283097.5</v>
      </c>
      <c r="I22" s="138"/>
    </row>
    <row r="23" spans="1:9" s="1" customFormat="1" ht="11.25">
      <c r="A23" s="93"/>
      <c r="B23" s="93"/>
      <c r="C23" s="34" t="s">
        <v>1214</v>
      </c>
      <c r="D23" s="90" t="s">
        <v>205</v>
      </c>
      <c r="E23" s="94"/>
      <c r="F23" s="92"/>
      <c r="G23" s="92"/>
      <c r="H23" s="92"/>
      <c r="I23" s="138"/>
    </row>
    <row r="24" spans="1:9" s="1" customFormat="1" ht="18" customHeight="1">
      <c r="A24" s="93" t="s">
        <v>1215</v>
      </c>
      <c r="B24" s="93" t="s">
        <v>1216</v>
      </c>
      <c r="C24" s="30" t="s">
        <v>1217</v>
      </c>
      <c r="D24" s="96" t="s">
        <v>206</v>
      </c>
      <c r="E24" s="94" t="s">
        <v>183</v>
      </c>
      <c r="F24" s="92">
        <v>3052</v>
      </c>
      <c r="G24" s="92">
        <v>21.25</v>
      </c>
      <c r="H24" s="92">
        <f>F24*G24</f>
        <v>64855</v>
      </c>
      <c r="I24" s="138"/>
    </row>
    <row r="25" spans="1:9" s="1" customFormat="1" ht="11.25">
      <c r="A25" s="93"/>
      <c r="B25" s="93"/>
      <c r="C25" s="34" t="s">
        <v>1218</v>
      </c>
      <c r="D25" s="90" t="s">
        <v>207</v>
      </c>
      <c r="E25" s="94"/>
      <c r="F25" s="92"/>
      <c r="G25" s="92"/>
      <c r="H25" s="92"/>
      <c r="I25" s="138"/>
    </row>
    <row r="26" spans="1:9" s="1" customFormat="1" ht="18" customHeight="1">
      <c r="A26" s="93" t="s">
        <v>1219</v>
      </c>
      <c r="B26" s="93" t="s">
        <v>1220</v>
      </c>
      <c r="C26" s="30" t="s">
        <v>1221</v>
      </c>
      <c r="D26" s="96" t="s">
        <v>244</v>
      </c>
      <c r="E26" s="94" t="s">
        <v>183</v>
      </c>
      <c r="F26" s="92">
        <v>7103</v>
      </c>
      <c r="G26" s="92">
        <v>10.63</v>
      </c>
      <c r="H26" s="92">
        <f>F26*G26</f>
        <v>75504.89</v>
      </c>
      <c r="I26" s="138"/>
    </row>
    <row r="27" spans="1:9" s="1" customFormat="1" ht="18" customHeight="1">
      <c r="A27" s="93" t="s">
        <v>1222</v>
      </c>
      <c r="B27" s="93" t="s">
        <v>1223</v>
      </c>
      <c r="C27" s="30" t="s">
        <v>1224</v>
      </c>
      <c r="D27" s="203" t="s">
        <v>246</v>
      </c>
      <c r="E27" s="94" t="s">
        <v>183</v>
      </c>
      <c r="F27" s="92">
        <v>1390</v>
      </c>
      <c r="G27" s="92">
        <v>5.63</v>
      </c>
      <c r="H27" s="92">
        <f>F27*G27</f>
        <v>7825.7</v>
      </c>
      <c r="I27" s="138"/>
    </row>
    <row r="28" spans="1:9" s="1" customFormat="1" ht="18" customHeight="1">
      <c r="A28" s="132"/>
      <c r="B28" s="132"/>
      <c r="C28" s="133"/>
      <c r="D28" s="134"/>
      <c r="E28" s="135"/>
      <c r="F28" s="136"/>
      <c r="G28" s="136"/>
      <c r="H28" s="136"/>
      <c r="I28" s="137">
        <f>SUM(H12:H27)</f>
        <v>1967291.3099999998</v>
      </c>
    </row>
    <row r="29" spans="1:9" s="1" customFormat="1" ht="11.25">
      <c r="A29" s="93"/>
      <c r="B29" s="93"/>
      <c r="C29" s="34" t="s">
        <v>696</v>
      </c>
      <c r="D29" s="90" t="s">
        <v>697</v>
      </c>
      <c r="E29" s="94"/>
      <c r="F29" s="92"/>
      <c r="G29" s="92"/>
      <c r="H29" s="92"/>
      <c r="I29" s="138"/>
    </row>
    <row r="30" spans="1:9" s="1" customFormat="1" ht="11.25">
      <c r="A30" s="93"/>
      <c r="B30" s="93"/>
      <c r="C30" s="34" t="s">
        <v>1225</v>
      </c>
      <c r="D30" s="90" t="s">
        <v>208</v>
      </c>
      <c r="E30" s="94"/>
      <c r="F30" s="92"/>
      <c r="G30" s="92"/>
      <c r="H30" s="92"/>
      <c r="I30" s="138"/>
    </row>
    <row r="31" spans="1:9" s="1" customFormat="1" ht="18" customHeight="1">
      <c r="A31" s="93" t="s">
        <v>1226</v>
      </c>
      <c r="B31" s="93"/>
      <c r="C31" s="30" t="s">
        <v>1227</v>
      </c>
      <c r="D31" s="18" t="s">
        <v>209</v>
      </c>
      <c r="E31" s="94" t="s">
        <v>183</v>
      </c>
      <c r="F31" s="92">
        <v>542</v>
      </c>
      <c r="G31" s="92">
        <v>12.5</v>
      </c>
      <c r="H31" s="92">
        <f>F31*G31</f>
        <v>6775</v>
      </c>
      <c r="I31" s="138"/>
    </row>
    <row r="32" spans="1:9" s="1" customFormat="1" ht="18" customHeight="1">
      <c r="A32" s="93" t="s">
        <v>1228</v>
      </c>
      <c r="B32" s="93"/>
      <c r="C32" s="30" t="s">
        <v>1229</v>
      </c>
      <c r="D32" s="18" t="s">
        <v>210</v>
      </c>
      <c r="E32" s="94" t="s">
        <v>183</v>
      </c>
      <c r="F32" s="92">
        <v>68178</v>
      </c>
      <c r="G32" s="92">
        <v>11.25</v>
      </c>
      <c r="H32" s="92">
        <f>F32*G32</f>
        <v>767002.5</v>
      </c>
      <c r="I32" s="138"/>
    </row>
    <row r="33" spans="1:9" s="1" customFormat="1" ht="11.25">
      <c r="A33" s="93"/>
      <c r="B33" s="93"/>
      <c r="C33" s="34" t="s">
        <v>1230</v>
      </c>
      <c r="D33" s="90" t="s">
        <v>211</v>
      </c>
      <c r="E33" s="94"/>
      <c r="F33" s="92"/>
      <c r="G33" s="92"/>
      <c r="H33" s="92">
        <f>F33*G33</f>
        <v>0</v>
      </c>
      <c r="I33" s="138"/>
    </row>
    <row r="34" spans="1:9" s="1" customFormat="1" ht="18" customHeight="1">
      <c r="A34" s="141" t="s">
        <v>1231</v>
      </c>
      <c r="B34" s="141" t="s">
        <v>1232</v>
      </c>
      <c r="C34" s="142" t="s">
        <v>1233</v>
      </c>
      <c r="D34" s="143" t="s">
        <v>212</v>
      </c>
      <c r="E34" s="144" t="s">
        <v>183</v>
      </c>
      <c r="F34" s="145">
        <v>5748</v>
      </c>
      <c r="G34" s="145">
        <v>17.5</v>
      </c>
      <c r="H34" s="145">
        <f>F34*G34</f>
        <v>100590</v>
      </c>
      <c r="I34" s="138"/>
    </row>
    <row r="35" spans="1:9" s="1" customFormat="1" ht="18" customHeight="1" thickBot="1">
      <c r="A35" s="132"/>
      <c r="B35" s="132"/>
      <c r="C35" s="133"/>
      <c r="D35" s="140"/>
      <c r="E35" s="135"/>
      <c r="F35" s="136"/>
      <c r="G35" s="136"/>
      <c r="H35" s="136"/>
      <c r="I35" s="137">
        <f>SUM(H30:H34)</f>
        <v>874367.5</v>
      </c>
    </row>
    <row r="36" spans="1:12" s="1" customFormat="1" ht="15" customHeight="1" thickBot="1">
      <c r="A36" s="146"/>
      <c r="B36" s="146"/>
      <c r="C36" s="147" t="s">
        <v>699</v>
      </c>
      <c r="D36" s="148" t="s">
        <v>698</v>
      </c>
      <c r="E36" s="149"/>
      <c r="F36" s="150"/>
      <c r="G36" s="150"/>
      <c r="H36" s="150"/>
      <c r="I36" s="138"/>
      <c r="K36" s="191"/>
      <c r="L36" s="192"/>
    </row>
    <row r="37" spans="1:12" s="1" customFormat="1" ht="15" customHeight="1">
      <c r="A37" s="93"/>
      <c r="B37" s="93"/>
      <c r="C37" s="34" t="s">
        <v>1234</v>
      </c>
      <c r="D37" s="90" t="s">
        <v>213</v>
      </c>
      <c r="E37" s="94"/>
      <c r="F37" s="92"/>
      <c r="G37" s="92"/>
      <c r="H37" s="92"/>
      <c r="I37" s="138"/>
      <c r="K37" s="146"/>
      <c r="L37" s="146"/>
    </row>
    <row r="38" spans="1:12" s="1" customFormat="1" ht="22.5" customHeight="1">
      <c r="A38" s="93" t="s">
        <v>1235</v>
      </c>
      <c r="B38" s="93"/>
      <c r="C38" s="594" t="s">
        <v>2783</v>
      </c>
      <c r="D38" s="44" t="s">
        <v>214</v>
      </c>
      <c r="E38" s="94" t="s">
        <v>1236</v>
      </c>
      <c r="F38" s="92">
        <v>618</v>
      </c>
      <c r="G38" s="92">
        <v>25</v>
      </c>
      <c r="H38" s="92">
        <f aca="true" t="shared" si="0" ref="H38:H44">F38*G38</f>
        <v>15450</v>
      </c>
      <c r="I38" s="199"/>
      <c r="K38" s="93" t="s">
        <v>1235</v>
      </c>
      <c r="L38" s="93"/>
    </row>
    <row r="39" spans="1:12" s="1" customFormat="1" ht="18" customHeight="1">
      <c r="A39" s="93"/>
      <c r="B39" s="93"/>
      <c r="C39" s="30" t="s">
        <v>716</v>
      </c>
      <c r="D39" s="44"/>
      <c r="E39" s="94"/>
      <c r="F39" s="92">
        <v>121</v>
      </c>
      <c r="G39" s="92">
        <v>12.5</v>
      </c>
      <c r="H39" s="92">
        <f t="shared" si="0"/>
        <v>1512.5</v>
      </c>
      <c r="I39" s="200"/>
      <c r="K39" s="93"/>
      <c r="L39" s="93"/>
    </row>
    <row r="40" spans="1:12" s="1" customFormat="1" ht="27" customHeight="1">
      <c r="A40" s="93"/>
      <c r="B40" s="93"/>
      <c r="C40" s="30" t="s">
        <v>717</v>
      </c>
      <c r="D40" s="44"/>
      <c r="E40" s="94" t="s">
        <v>1236</v>
      </c>
      <c r="F40" s="92">
        <v>58</v>
      </c>
      <c r="G40" s="92">
        <v>15</v>
      </c>
      <c r="H40" s="92">
        <f t="shared" si="0"/>
        <v>870</v>
      </c>
      <c r="I40" s="201"/>
      <c r="K40" s="93"/>
      <c r="L40" s="93"/>
    </row>
    <row r="41" spans="1:12" s="1" customFormat="1" ht="24" customHeight="1">
      <c r="A41" s="93"/>
      <c r="B41" s="93"/>
      <c r="C41" s="30" t="s">
        <v>718</v>
      </c>
      <c r="D41" s="44"/>
      <c r="E41" s="94" t="s">
        <v>1236</v>
      </c>
      <c r="F41" s="92">
        <v>5200</v>
      </c>
      <c r="G41" s="92">
        <v>31.25</v>
      </c>
      <c r="H41" s="92">
        <f t="shared" si="0"/>
        <v>162500</v>
      </c>
      <c r="I41" s="201"/>
      <c r="K41" s="93"/>
      <c r="L41" s="93"/>
    </row>
    <row r="42" spans="1:12" s="1" customFormat="1" ht="25.5" customHeight="1">
      <c r="A42" s="93"/>
      <c r="B42" s="93"/>
      <c r="C42" s="30" t="s">
        <v>719</v>
      </c>
      <c r="D42" s="44"/>
      <c r="E42" s="94" t="s">
        <v>189</v>
      </c>
      <c r="F42" s="92">
        <v>108</v>
      </c>
      <c r="G42" s="92">
        <v>87.5</v>
      </c>
      <c r="H42" s="92">
        <f t="shared" si="0"/>
        <v>9450</v>
      </c>
      <c r="I42" s="201"/>
      <c r="K42" s="93"/>
      <c r="L42" s="93"/>
    </row>
    <row r="43" spans="1:12" s="1" customFormat="1" ht="22.5" customHeight="1">
      <c r="A43" s="93" t="s">
        <v>1237</v>
      </c>
      <c r="B43" s="93"/>
      <c r="C43" s="30" t="s">
        <v>720</v>
      </c>
      <c r="D43" s="40"/>
      <c r="E43" s="94" t="s">
        <v>1236</v>
      </c>
      <c r="F43" s="92">
        <v>525</v>
      </c>
      <c r="G43" s="92">
        <v>35</v>
      </c>
      <c r="H43" s="92">
        <f t="shared" si="0"/>
        <v>18375</v>
      </c>
      <c r="I43" s="201"/>
      <c r="K43" s="93" t="s">
        <v>1238</v>
      </c>
      <c r="L43" s="93"/>
    </row>
    <row r="44" spans="1:12" s="1" customFormat="1" ht="23.25" customHeight="1">
      <c r="A44" s="93" t="s">
        <v>1238</v>
      </c>
      <c r="B44" s="93"/>
      <c r="C44" s="30" t="s">
        <v>721</v>
      </c>
      <c r="D44" s="40" t="s">
        <v>215</v>
      </c>
      <c r="E44" s="94" t="s">
        <v>183</v>
      </c>
      <c r="F44" s="92">
        <v>612</v>
      </c>
      <c r="G44" s="92">
        <v>35</v>
      </c>
      <c r="H44" s="92">
        <f t="shared" si="0"/>
        <v>21420</v>
      </c>
      <c r="I44" s="201"/>
      <c r="K44" s="93"/>
      <c r="L44" s="93"/>
    </row>
    <row r="45" spans="1:12" s="1" customFormat="1" ht="22.5" customHeight="1">
      <c r="A45" s="93" t="s">
        <v>1239</v>
      </c>
      <c r="B45" s="93"/>
      <c r="C45" s="30" t="s">
        <v>722</v>
      </c>
      <c r="D45" s="40"/>
      <c r="E45" s="94" t="s">
        <v>1196</v>
      </c>
      <c r="F45" s="92">
        <v>922</v>
      </c>
      <c r="G45" s="92">
        <v>26.25</v>
      </c>
      <c r="H45" s="92"/>
      <c r="I45" s="201"/>
      <c r="K45" s="93"/>
      <c r="L45" s="93"/>
    </row>
    <row r="46" spans="1:12" s="1" customFormat="1" ht="18.75" customHeight="1">
      <c r="A46" s="93" t="s">
        <v>1241</v>
      </c>
      <c r="B46" s="93"/>
      <c r="C46" s="30" t="s">
        <v>1240</v>
      </c>
      <c r="D46" s="40" t="s">
        <v>216</v>
      </c>
      <c r="E46" s="94" t="s">
        <v>189</v>
      </c>
      <c r="F46" s="92">
        <v>3</v>
      </c>
      <c r="G46" s="92">
        <v>950</v>
      </c>
      <c r="H46" s="92">
        <f>F46*G46</f>
        <v>2850</v>
      </c>
      <c r="I46" s="201"/>
      <c r="K46" s="93" t="s">
        <v>1239</v>
      </c>
      <c r="L46" s="93"/>
    </row>
    <row r="47" spans="1:12" s="1" customFormat="1" ht="22.5" customHeight="1">
      <c r="A47" s="93"/>
      <c r="B47" s="93"/>
      <c r="C47" s="30" t="s">
        <v>1242</v>
      </c>
      <c r="D47" s="18" t="s">
        <v>724</v>
      </c>
      <c r="E47" s="94" t="s">
        <v>1236</v>
      </c>
      <c r="F47" s="92">
        <v>1270</v>
      </c>
      <c r="G47" s="92">
        <v>40</v>
      </c>
      <c r="H47" s="92">
        <f>F47*G47</f>
        <v>50800</v>
      </c>
      <c r="I47" s="201"/>
      <c r="K47" s="93" t="s">
        <v>1241</v>
      </c>
      <c r="L47" s="93"/>
    </row>
    <row r="48" spans="1:12" s="1" customFormat="1" ht="30.75" customHeight="1">
      <c r="A48" s="93" t="s">
        <v>1243</v>
      </c>
      <c r="B48" s="93"/>
      <c r="C48" s="30" t="s">
        <v>1245</v>
      </c>
      <c r="D48" s="99" t="s">
        <v>217</v>
      </c>
      <c r="E48" s="94" t="s">
        <v>189</v>
      </c>
      <c r="F48" s="92">
        <v>15</v>
      </c>
      <c r="G48" s="92">
        <v>350</v>
      </c>
      <c r="H48" s="92">
        <f>F48*G48</f>
        <v>5250</v>
      </c>
      <c r="I48" s="201"/>
      <c r="K48" s="93" t="s">
        <v>1244</v>
      </c>
      <c r="L48" s="93"/>
    </row>
    <row r="49" spans="1:12" s="1" customFormat="1" ht="18" customHeight="1">
      <c r="A49" s="93"/>
      <c r="B49" s="93"/>
      <c r="C49" s="30" t="s">
        <v>1247</v>
      </c>
      <c r="D49" s="99" t="s">
        <v>726</v>
      </c>
      <c r="E49" s="94" t="s">
        <v>751</v>
      </c>
      <c r="F49" s="92">
        <v>290</v>
      </c>
      <c r="G49" s="92">
        <v>370</v>
      </c>
      <c r="H49" s="92">
        <f>F49*G49</f>
        <v>107300</v>
      </c>
      <c r="I49" s="201"/>
      <c r="K49" s="93"/>
      <c r="L49" s="93"/>
    </row>
    <row r="50" spans="1:12" s="138" customFormat="1" ht="14.25" customHeight="1">
      <c r="A50" s="196"/>
      <c r="B50" s="196"/>
      <c r="C50" s="595" t="s">
        <v>727</v>
      </c>
      <c r="D50" s="197" t="s">
        <v>728</v>
      </c>
      <c r="E50" s="91"/>
      <c r="F50" s="198"/>
      <c r="G50" s="198"/>
      <c r="H50" s="198"/>
      <c r="K50" s="196"/>
      <c r="L50" s="196"/>
    </row>
    <row r="51" spans="1:12" s="138" customFormat="1" ht="24" customHeight="1">
      <c r="A51" s="196"/>
      <c r="B51" s="196"/>
      <c r="C51" s="30" t="s">
        <v>729</v>
      </c>
      <c r="D51" s="36" t="s">
        <v>730</v>
      </c>
      <c r="E51" s="94" t="s">
        <v>1236</v>
      </c>
      <c r="F51" s="92">
        <v>230</v>
      </c>
      <c r="G51" s="92">
        <v>60</v>
      </c>
      <c r="H51" s="92">
        <f>F51*G51</f>
        <v>13800</v>
      </c>
      <c r="K51" s="196"/>
      <c r="L51" s="196"/>
    </row>
    <row r="52" spans="1:12" s="1" customFormat="1" ht="23.25" customHeight="1">
      <c r="A52" s="93" t="s">
        <v>1244</v>
      </c>
      <c r="B52" s="93"/>
      <c r="C52" s="30" t="s">
        <v>1249</v>
      </c>
      <c r="D52" s="36" t="s">
        <v>218</v>
      </c>
      <c r="E52" s="94" t="s">
        <v>1236</v>
      </c>
      <c r="F52" s="92">
        <v>210</v>
      </c>
      <c r="G52" s="92">
        <v>28</v>
      </c>
      <c r="H52" s="92">
        <f aca="true" t="shared" si="1" ref="H52:H58">F52*G52</f>
        <v>5880</v>
      </c>
      <c r="I52" s="138"/>
      <c r="K52" s="93" t="s">
        <v>1248</v>
      </c>
      <c r="L52" s="93"/>
    </row>
    <row r="53" spans="1:12" s="1" customFormat="1" ht="28.5" customHeight="1">
      <c r="A53" s="93" t="s">
        <v>1246</v>
      </c>
      <c r="B53" s="93"/>
      <c r="C53" s="30" t="s">
        <v>1251</v>
      </c>
      <c r="D53" s="36" t="s">
        <v>219</v>
      </c>
      <c r="E53" s="94" t="s">
        <v>1236</v>
      </c>
      <c r="F53" s="92">
        <v>1400</v>
      </c>
      <c r="G53" s="92">
        <v>90</v>
      </c>
      <c r="H53" s="92">
        <f t="shared" si="1"/>
        <v>126000</v>
      </c>
      <c r="I53" s="138"/>
      <c r="K53" s="93" t="s">
        <v>1250</v>
      </c>
      <c r="L53" s="93"/>
    </row>
    <row r="54" spans="1:12" s="1" customFormat="1" ht="33.75" customHeight="1">
      <c r="A54" s="93"/>
      <c r="B54" s="93"/>
      <c r="C54" s="30" t="s">
        <v>731</v>
      </c>
      <c r="D54" s="36" t="s">
        <v>732</v>
      </c>
      <c r="E54" s="94" t="s">
        <v>1236</v>
      </c>
      <c r="F54" s="92">
        <v>1400</v>
      </c>
      <c r="G54" s="92">
        <v>40</v>
      </c>
      <c r="H54" s="92">
        <f t="shared" si="1"/>
        <v>56000</v>
      </c>
      <c r="I54" s="138"/>
      <c r="K54" s="93"/>
      <c r="L54" s="93"/>
    </row>
    <row r="55" spans="1:12" s="1" customFormat="1" ht="31.5" customHeight="1">
      <c r="A55" s="93" t="s">
        <v>1248</v>
      </c>
      <c r="B55" s="93"/>
      <c r="C55" s="30" t="s">
        <v>1253</v>
      </c>
      <c r="D55" s="36" t="s">
        <v>247</v>
      </c>
      <c r="E55" s="94" t="s">
        <v>1236</v>
      </c>
      <c r="F55" s="92">
        <v>1100</v>
      </c>
      <c r="G55" s="92">
        <v>175</v>
      </c>
      <c r="H55" s="92">
        <f t="shared" si="1"/>
        <v>192500</v>
      </c>
      <c r="I55" s="138"/>
      <c r="K55" s="93" t="s">
        <v>1252</v>
      </c>
      <c r="L55" s="93"/>
    </row>
    <row r="56" spans="1:12" s="1" customFormat="1" ht="30" customHeight="1">
      <c r="A56" s="93" t="s">
        <v>1250</v>
      </c>
      <c r="B56" s="93"/>
      <c r="C56" s="30" t="s">
        <v>1255</v>
      </c>
      <c r="D56" s="36" t="s">
        <v>220</v>
      </c>
      <c r="E56" s="94" t="s">
        <v>1236</v>
      </c>
      <c r="F56" s="92">
        <v>1300</v>
      </c>
      <c r="G56" s="92">
        <v>27</v>
      </c>
      <c r="H56" s="92">
        <f t="shared" si="1"/>
        <v>35100</v>
      </c>
      <c r="I56" s="138"/>
      <c r="K56" s="93" t="s">
        <v>1254</v>
      </c>
      <c r="L56" s="93"/>
    </row>
    <row r="57" spans="1:12" s="1" customFormat="1" ht="30" customHeight="1">
      <c r="A57" s="93" t="s">
        <v>1252</v>
      </c>
      <c r="B57" s="93"/>
      <c r="C57" s="30" t="s">
        <v>1257</v>
      </c>
      <c r="D57" s="18" t="s">
        <v>248</v>
      </c>
      <c r="E57" s="94" t="s">
        <v>1236</v>
      </c>
      <c r="F57" s="92">
        <v>128</v>
      </c>
      <c r="G57" s="92">
        <v>150</v>
      </c>
      <c r="H57" s="92">
        <f t="shared" si="1"/>
        <v>19200</v>
      </c>
      <c r="I57" s="138"/>
      <c r="K57" s="141" t="s">
        <v>1256</v>
      </c>
      <c r="L57" s="141"/>
    </row>
    <row r="58" spans="1:12" s="1" customFormat="1" ht="30" customHeight="1" thickBot="1">
      <c r="A58" s="93" t="s">
        <v>1254</v>
      </c>
      <c r="B58" s="93"/>
      <c r="C58" s="30" t="s">
        <v>1260</v>
      </c>
      <c r="D58" s="195" t="s">
        <v>723</v>
      </c>
      <c r="E58" s="94" t="s">
        <v>1236</v>
      </c>
      <c r="F58" s="92">
        <v>1100</v>
      </c>
      <c r="G58" s="92">
        <v>187.5</v>
      </c>
      <c r="H58" s="92">
        <f t="shared" si="1"/>
        <v>206250</v>
      </c>
      <c r="I58" s="138"/>
      <c r="K58" s="193"/>
      <c r="L58" s="194"/>
    </row>
    <row r="59" spans="1:12" s="1" customFormat="1" ht="18.75" customHeight="1" thickBot="1">
      <c r="A59" s="93" t="s">
        <v>1256</v>
      </c>
      <c r="B59" s="93"/>
      <c r="C59" s="133"/>
      <c r="D59" s="140"/>
      <c r="E59" s="135"/>
      <c r="F59" s="136"/>
      <c r="G59" s="136"/>
      <c r="H59" s="136"/>
      <c r="I59" s="137">
        <f>SUM(H37:H58)</f>
        <v>1050507.5</v>
      </c>
      <c r="K59" s="191"/>
      <c r="L59" s="192"/>
    </row>
    <row r="60" spans="1:12" s="1" customFormat="1" ht="18.75" customHeight="1">
      <c r="A60" s="93" t="s">
        <v>1258</v>
      </c>
      <c r="B60" s="93"/>
      <c r="C60" s="147" t="s">
        <v>700</v>
      </c>
      <c r="D60" s="148" t="s">
        <v>701</v>
      </c>
      <c r="E60" s="149"/>
      <c r="F60" s="150"/>
      <c r="G60" s="150"/>
      <c r="H60" s="150"/>
      <c r="I60" s="138"/>
      <c r="K60" s="146"/>
      <c r="L60" s="146"/>
    </row>
    <row r="61" spans="1:12" s="1" customFormat="1" ht="19.5" customHeight="1">
      <c r="A61" s="93" t="s">
        <v>1259</v>
      </c>
      <c r="B61" s="93"/>
      <c r="C61" s="34" t="s">
        <v>1261</v>
      </c>
      <c r="D61" s="90" t="s">
        <v>221</v>
      </c>
      <c r="E61" s="94"/>
      <c r="F61" s="92"/>
      <c r="G61" s="92"/>
      <c r="H61" s="92"/>
      <c r="I61" s="138"/>
      <c r="K61" s="93" t="s">
        <v>1262</v>
      </c>
      <c r="L61" s="93" t="s">
        <v>1263</v>
      </c>
    </row>
    <row r="62" spans="1:12" s="1" customFormat="1" ht="15" customHeight="1">
      <c r="A62" s="132"/>
      <c r="B62" s="132"/>
      <c r="C62" s="30" t="s">
        <v>1264</v>
      </c>
      <c r="D62" s="18" t="s">
        <v>249</v>
      </c>
      <c r="E62" s="94" t="s">
        <v>183</v>
      </c>
      <c r="F62" s="92">
        <v>1567</v>
      </c>
      <c r="G62" s="92">
        <v>12.5</v>
      </c>
      <c r="H62" s="92">
        <f>F62*G62</f>
        <v>19587.5</v>
      </c>
      <c r="I62" s="138"/>
      <c r="K62" s="93" t="s">
        <v>1265</v>
      </c>
      <c r="L62" s="93" t="s">
        <v>1263</v>
      </c>
    </row>
    <row r="63" spans="1:12" s="1" customFormat="1" ht="18.75" customHeight="1">
      <c r="A63" s="146"/>
      <c r="B63" s="146"/>
      <c r="C63" s="30" t="s">
        <v>1266</v>
      </c>
      <c r="D63" s="18" t="s">
        <v>250</v>
      </c>
      <c r="E63" s="94" t="s">
        <v>183</v>
      </c>
      <c r="F63" s="92">
        <v>1086</v>
      </c>
      <c r="G63" s="92">
        <v>11.25</v>
      </c>
      <c r="H63" s="92">
        <f>F63*G63</f>
        <v>12217.5</v>
      </c>
      <c r="I63" s="138"/>
      <c r="K63" s="93"/>
      <c r="L63" s="93"/>
    </row>
    <row r="64" spans="1:12" s="1" customFormat="1" ht="11.25">
      <c r="A64" s="93"/>
      <c r="B64" s="93"/>
      <c r="C64" s="34" t="s">
        <v>1267</v>
      </c>
      <c r="D64" s="90" t="s">
        <v>222</v>
      </c>
      <c r="E64" s="94"/>
      <c r="F64" s="92"/>
      <c r="G64" s="92"/>
      <c r="H64" s="92"/>
      <c r="I64" s="138"/>
      <c r="K64" s="93"/>
      <c r="L64" s="93"/>
    </row>
    <row r="65" spans="1:12" s="1" customFormat="1" ht="11.25">
      <c r="A65" s="93"/>
      <c r="B65" s="93"/>
      <c r="C65" s="34"/>
      <c r="D65" s="90"/>
      <c r="E65" s="94"/>
      <c r="F65" s="92"/>
      <c r="G65" s="92"/>
      <c r="H65" s="92"/>
      <c r="I65" s="138"/>
      <c r="K65" s="93"/>
      <c r="L65" s="93"/>
    </row>
    <row r="66" spans="1:12" s="1" customFormat="1" ht="11.25">
      <c r="A66" s="93"/>
      <c r="B66" s="93"/>
      <c r="C66" s="18" t="s">
        <v>2948</v>
      </c>
      <c r="D66" s="18" t="s">
        <v>2949</v>
      </c>
      <c r="E66" s="100" t="s">
        <v>183</v>
      </c>
      <c r="F66" s="92">
        <v>1200</v>
      </c>
      <c r="G66" s="92">
        <v>50</v>
      </c>
      <c r="H66" s="92">
        <f>F66*G66</f>
        <v>60000</v>
      </c>
      <c r="I66" s="202"/>
      <c r="K66" s="93"/>
      <c r="L66" s="93"/>
    </row>
    <row r="67" spans="1:12" s="1" customFormat="1" ht="11.25">
      <c r="A67" s="93"/>
      <c r="B67" s="93"/>
      <c r="C67" s="18" t="s">
        <v>2950</v>
      </c>
      <c r="D67" s="18" t="s">
        <v>2951</v>
      </c>
      <c r="E67" s="100" t="s">
        <v>183</v>
      </c>
      <c r="F67" s="92">
        <v>50</v>
      </c>
      <c r="G67" s="92">
        <v>80</v>
      </c>
      <c r="H67" s="92">
        <f>F67*G67</f>
        <v>4000</v>
      </c>
      <c r="I67" s="138"/>
      <c r="K67" s="93"/>
      <c r="L67" s="93"/>
    </row>
    <row r="68" spans="1:12" s="1" customFormat="1" ht="11.25">
      <c r="A68" s="93"/>
      <c r="B68" s="93"/>
      <c r="C68" s="18" t="s">
        <v>2952</v>
      </c>
      <c r="D68" s="18" t="s">
        <v>2953</v>
      </c>
      <c r="E68" s="100" t="s">
        <v>183</v>
      </c>
      <c r="F68" s="92">
        <v>1000</v>
      </c>
      <c r="G68" s="92">
        <v>65</v>
      </c>
      <c r="H68" s="92">
        <f>F68*G68</f>
        <v>65000</v>
      </c>
      <c r="I68" s="138"/>
      <c r="K68" s="93"/>
      <c r="L68" s="93"/>
    </row>
    <row r="69" spans="1:12" s="1" customFormat="1" ht="11.25">
      <c r="A69" s="93"/>
      <c r="B69" s="93"/>
      <c r="C69" s="18" t="s">
        <v>2954</v>
      </c>
      <c r="D69" s="18" t="s">
        <v>2955</v>
      </c>
      <c r="E69" s="100" t="s">
        <v>183</v>
      </c>
      <c r="F69" s="92">
        <v>1250</v>
      </c>
      <c r="G69" s="92">
        <v>125</v>
      </c>
      <c r="H69" s="92">
        <f>F69*G69</f>
        <v>156250</v>
      </c>
      <c r="I69" s="138"/>
      <c r="K69" s="93"/>
      <c r="L69" s="93"/>
    </row>
    <row r="70" spans="1:12" s="1" customFormat="1" ht="23.25" customHeight="1">
      <c r="A70" s="93" t="s">
        <v>1265</v>
      </c>
      <c r="B70" s="93" t="s">
        <v>1263</v>
      </c>
      <c r="C70" s="36" t="s">
        <v>252</v>
      </c>
      <c r="D70" s="102" t="s">
        <v>340</v>
      </c>
      <c r="E70" s="100" t="s">
        <v>183</v>
      </c>
      <c r="F70" s="92">
        <v>20000</v>
      </c>
      <c r="G70" s="92">
        <v>18.75</v>
      </c>
      <c r="H70" s="92">
        <f aca="true" t="shared" si="2" ref="H70:H99">F70*G70</f>
        <v>375000</v>
      </c>
      <c r="I70" s="138"/>
      <c r="K70" s="100" t="s">
        <v>251</v>
      </c>
      <c r="L70" s="100"/>
    </row>
    <row r="71" spans="1:12" s="1" customFormat="1" ht="28.5" customHeight="1">
      <c r="A71" s="93"/>
      <c r="B71" s="93"/>
      <c r="C71" s="36" t="s">
        <v>254</v>
      </c>
      <c r="D71" s="102" t="s">
        <v>341</v>
      </c>
      <c r="E71" s="100" t="s">
        <v>183</v>
      </c>
      <c r="F71" s="92">
        <v>7800</v>
      </c>
      <c r="G71" s="92">
        <v>16.25</v>
      </c>
      <c r="H71" s="92">
        <f t="shared" si="2"/>
        <v>126750</v>
      </c>
      <c r="I71" s="138"/>
      <c r="K71" s="100" t="s">
        <v>253</v>
      </c>
      <c r="L71" s="100"/>
    </row>
    <row r="72" spans="1:12" s="1" customFormat="1" ht="18" customHeight="1">
      <c r="A72" s="93" t="s">
        <v>1268</v>
      </c>
      <c r="B72" s="93" t="s">
        <v>1269</v>
      </c>
      <c r="C72" s="18" t="s">
        <v>256</v>
      </c>
      <c r="D72" s="103" t="s">
        <v>342</v>
      </c>
      <c r="E72" s="100" t="s">
        <v>183</v>
      </c>
      <c r="F72" s="92">
        <v>30000</v>
      </c>
      <c r="G72" s="92">
        <v>1.25</v>
      </c>
      <c r="H72" s="92">
        <f t="shared" si="2"/>
        <v>37500</v>
      </c>
      <c r="I72" s="138"/>
      <c r="K72" s="100" t="s">
        <v>255</v>
      </c>
      <c r="L72" s="100"/>
    </row>
    <row r="73" spans="1:12" s="1" customFormat="1" ht="18" customHeight="1">
      <c r="A73" s="93" t="s">
        <v>1270</v>
      </c>
      <c r="B73" s="93" t="s">
        <v>1271</v>
      </c>
      <c r="C73" s="18" t="s">
        <v>258</v>
      </c>
      <c r="D73" s="103" t="s">
        <v>343</v>
      </c>
      <c r="E73" s="100" t="s">
        <v>183</v>
      </c>
      <c r="F73" s="92">
        <v>34200</v>
      </c>
      <c r="G73" s="92">
        <v>1.25</v>
      </c>
      <c r="H73" s="92">
        <f t="shared" si="2"/>
        <v>42750</v>
      </c>
      <c r="I73" s="138"/>
      <c r="K73" s="100" t="s">
        <v>257</v>
      </c>
      <c r="L73" s="100"/>
    </row>
    <row r="74" spans="1:12" s="1" customFormat="1" ht="18" customHeight="1">
      <c r="A74" s="93" t="s">
        <v>1272</v>
      </c>
      <c r="B74" s="93" t="s">
        <v>1271</v>
      </c>
      <c r="C74" s="18" t="s">
        <v>1275</v>
      </c>
      <c r="D74" s="103" t="s">
        <v>344</v>
      </c>
      <c r="E74" s="100" t="s">
        <v>183</v>
      </c>
      <c r="F74" s="92">
        <v>31000</v>
      </c>
      <c r="G74" s="92">
        <v>1.25</v>
      </c>
      <c r="H74" s="92">
        <f t="shared" si="2"/>
        <v>38750</v>
      </c>
      <c r="I74" s="138"/>
      <c r="K74" s="100" t="s">
        <v>259</v>
      </c>
      <c r="L74" s="100"/>
    </row>
    <row r="75" spans="1:12" s="1" customFormat="1" ht="18" customHeight="1">
      <c r="A75" s="93" t="s">
        <v>1273</v>
      </c>
      <c r="B75" s="93" t="s">
        <v>1274</v>
      </c>
      <c r="C75" s="18" t="s">
        <v>261</v>
      </c>
      <c r="D75" s="103" t="s">
        <v>345</v>
      </c>
      <c r="E75" s="100" t="s">
        <v>183</v>
      </c>
      <c r="F75" s="92">
        <v>31000</v>
      </c>
      <c r="G75" s="92">
        <v>2.5</v>
      </c>
      <c r="H75" s="92">
        <f t="shared" si="2"/>
        <v>77500</v>
      </c>
      <c r="I75" s="138"/>
      <c r="K75" s="100" t="s">
        <v>260</v>
      </c>
      <c r="L75" s="100"/>
    </row>
    <row r="76" spans="1:12" s="1" customFormat="1" ht="18" customHeight="1">
      <c r="A76" s="93"/>
      <c r="B76" s="93"/>
      <c r="C76" s="18" t="s">
        <v>263</v>
      </c>
      <c r="D76" s="103" t="s">
        <v>346</v>
      </c>
      <c r="E76" s="100" t="s">
        <v>183</v>
      </c>
      <c r="F76" s="92">
        <v>9800</v>
      </c>
      <c r="G76" s="92">
        <v>2.5</v>
      </c>
      <c r="H76" s="92">
        <f t="shared" si="2"/>
        <v>24500</v>
      </c>
      <c r="I76" s="138"/>
      <c r="K76" s="100" t="s">
        <v>262</v>
      </c>
      <c r="L76" s="100"/>
    </row>
    <row r="77" spans="1:12" s="1" customFormat="1" ht="24.75" customHeight="1">
      <c r="A77" s="93"/>
      <c r="B77" s="93"/>
      <c r="C77" s="101" t="s">
        <v>264</v>
      </c>
      <c r="D77" s="104" t="s">
        <v>347</v>
      </c>
      <c r="E77" s="100"/>
      <c r="F77" s="92"/>
      <c r="G77" s="92"/>
      <c r="H77" s="92"/>
      <c r="I77" s="138"/>
      <c r="K77" s="100"/>
      <c r="L77" s="100"/>
    </row>
    <row r="78" spans="1:12" s="1" customFormat="1" ht="24" customHeight="1">
      <c r="A78" s="93"/>
      <c r="B78" s="93"/>
      <c r="C78" s="18" t="s">
        <v>264</v>
      </c>
      <c r="D78" s="103" t="s">
        <v>347</v>
      </c>
      <c r="E78" s="100" t="s">
        <v>183</v>
      </c>
      <c r="F78" s="92">
        <v>11000</v>
      </c>
      <c r="G78" s="92">
        <v>18.75</v>
      </c>
      <c r="H78" s="92">
        <f t="shared" si="2"/>
        <v>206250</v>
      </c>
      <c r="I78" s="138"/>
      <c r="K78" s="100" t="s">
        <v>1276</v>
      </c>
      <c r="L78" s="100"/>
    </row>
    <row r="79" spans="1:12" s="1" customFormat="1" ht="25.5" customHeight="1">
      <c r="A79" s="100"/>
      <c r="B79" s="100"/>
      <c r="C79" s="101" t="s">
        <v>265</v>
      </c>
      <c r="D79" s="102" t="s">
        <v>348</v>
      </c>
      <c r="E79" s="100"/>
      <c r="F79" s="92"/>
      <c r="G79" s="92"/>
      <c r="H79" s="92">
        <f t="shared" si="2"/>
        <v>0</v>
      </c>
      <c r="I79" s="138"/>
      <c r="K79" s="100"/>
      <c r="L79" s="100"/>
    </row>
    <row r="80" spans="1:12" s="1" customFormat="1" ht="22.5" customHeight="1">
      <c r="A80" s="100" t="s">
        <v>251</v>
      </c>
      <c r="B80" s="100"/>
      <c r="C80" s="18" t="s">
        <v>733</v>
      </c>
      <c r="D80" s="102" t="s">
        <v>348</v>
      </c>
      <c r="E80" s="100" t="s">
        <v>183</v>
      </c>
      <c r="F80" s="92">
        <v>11000</v>
      </c>
      <c r="G80" s="92">
        <v>15</v>
      </c>
      <c r="H80" s="92">
        <f t="shared" si="2"/>
        <v>165000</v>
      </c>
      <c r="I80" s="138"/>
      <c r="K80" s="100" t="s">
        <v>266</v>
      </c>
      <c r="L80" s="100"/>
    </row>
    <row r="81" spans="1:12" s="1" customFormat="1" ht="22.5" customHeight="1">
      <c r="A81" s="100" t="s">
        <v>253</v>
      </c>
      <c r="B81" s="100"/>
      <c r="C81" s="36" t="s">
        <v>268</v>
      </c>
      <c r="D81" s="102" t="s">
        <v>349</v>
      </c>
      <c r="E81" s="100" t="s">
        <v>183</v>
      </c>
      <c r="F81" s="92">
        <v>2800</v>
      </c>
      <c r="G81" s="92">
        <v>18.75</v>
      </c>
      <c r="H81" s="92">
        <f t="shared" si="2"/>
        <v>52500</v>
      </c>
      <c r="I81" s="138"/>
      <c r="K81" s="100" t="s">
        <v>267</v>
      </c>
      <c r="L81" s="100"/>
    </row>
    <row r="82" spans="1:12" s="1" customFormat="1" ht="11.25" customHeight="1">
      <c r="A82" s="100" t="s">
        <v>255</v>
      </c>
      <c r="B82" s="100"/>
      <c r="C82" s="101" t="s">
        <v>269</v>
      </c>
      <c r="D82" s="105" t="s">
        <v>350</v>
      </c>
      <c r="E82" s="100"/>
      <c r="F82" s="92"/>
      <c r="G82" s="92"/>
      <c r="H82" s="92"/>
      <c r="I82" s="138"/>
      <c r="K82" s="100"/>
      <c r="L82" s="100"/>
    </row>
    <row r="83" spans="1:12" s="1" customFormat="1" ht="11.25" customHeight="1">
      <c r="A83" s="100" t="s">
        <v>257</v>
      </c>
      <c r="B83" s="100"/>
      <c r="C83" s="18" t="s">
        <v>271</v>
      </c>
      <c r="D83" s="103" t="s">
        <v>351</v>
      </c>
      <c r="E83" s="100" t="s">
        <v>183</v>
      </c>
      <c r="F83" s="92">
        <v>29000</v>
      </c>
      <c r="G83" s="92">
        <v>6.25</v>
      </c>
      <c r="H83" s="92">
        <f t="shared" si="2"/>
        <v>181250</v>
      </c>
      <c r="I83" s="138"/>
      <c r="K83" s="100" t="s">
        <v>270</v>
      </c>
      <c r="L83" s="100"/>
    </row>
    <row r="84" spans="1:12" s="1" customFormat="1" ht="11.25" customHeight="1">
      <c r="A84" s="100" t="s">
        <v>259</v>
      </c>
      <c r="B84" s="100"/>
      <c r="C84" s="18" t="s">
        <v>273</v>
      </c>
      <c r="D84" s="103" t="s">
        <v>352</v>
      </c>
      <c r="E84" s="100" t="s">
        <v>183</v>
      </c>
      <c r="F84" s="92">
        <v>1300</v>
      </c>
      <c r="G84" s="92">
        <v>26.25</v>
      </c>
      <c r="H84" s="92">
        <f t="shared" si="2"/>
        <v>34125</v>
      </c>
      <c r="I84" s="138"/>
      <c r="K84" s="100" t="s">
        <v>272</v>
      </c>
      <c r="L84" s="100"/>
    </row>
    <row r="85" spans="1:12" s="1" customFormat="1" ht="11.25" customHeight="1">
      <c r="A85" s="100" t="s">
        <v>260</v>
      </c>
      <c r="B85" s="100"/>
      <c r="C85" s="18" t="s">
        <v>275</v>
      </c>
      <c r="D85" s="103" t="s">
        <v>353</v>
      </c>
      <c r="E85" s="100" t="s">
        <v>183</v>
      </c>
      <c r="F85" s="92">
        <v>15000</v>
      </c>
      <c r="G85" s="92">
        <v>12.5</v>
      </c>
      <c r="H85" s="92">
        <f t="shared" si="2"/>
        <v>187500</v>
      </c>
      <c r="I85" s="138"/>
      <c r="K85" s="100" t="s">
        <v>274</v>
      </c>
      <c r="L85" s="100"/>
    </row>
    <row r="86" spans="1:12" s="1" customFormat="1" ht="11.25" customHeight="1">
      <c r="A86" s="100" t="s">
        <v>262</v>
      </c>
      <c r="B86" s="100"/>
      <c r="C86" s="18" t="s">
        <v>277</v>
      </c>
      <c r="D86" s="103" t="s">
        <v>354</v>
      </c>
      <c r="E86" s="100" t="s">
        <v>183</v>
      </c>
      <c r="F86" s="92">
        <v>6400</v>
      </c>
      <c r="G86" s="92">
        <v>21.25</v>
      </c>
      <c r="H86" s="92">
        <f t="shared" si="2"/>
        <v>136000</v>
      </c>
      <c r="I86" s="138"/>
      <c r="K86" s="100" t="s">
        <v>276</v>
      </c>
      <c r="L86" s="100"/>
    </row>
    <row r="87" spans="1:12" s="1" customFormat="1" ht="11.25" customHeight="1">
      <c r="A87" s="100"/>
      <c r="B87" s="100"/>
      <c r="C87" s="101" t="s">
        <v>278</v>
      </c>
      <c r="D87" s="105" t="s">
        <v>725</v>
      </c>
      <c r="E87" s="100"/>
      <c r="F87" s="92"/>
      <c r="G87" s="92"/>
      <c r="H87" s="92"/>
      <c r="I87" s="138"/>
      <c r="K87" s="100"/>
      <c r="L87" s="100"/>
    </row>
    <row r="88" spans="1:12" s="1" customFormat="1" ht="22.5" customHeight="1">
      <c r="A88" s="100" t="s">
        <v>1276</v>
      </c>
      <c r="B88" s="100"/>
      <c r="C88" s="36" t="s">
        <v>279</v>
      </c>
      <c r="D88" s="102" t="s">
        <v>355</v>
      </c>
      <c r="E88" s="100" t="s">
        <v>1236</v>
      </c>
      <c r="F88" s="92">
        <v>1800</v>
      </c>
      <c r="G88" s="92">
        <v>75</v>
      </c>
      <c r="H88" s="92">
        <f t="shared" si="2"/>
        <v>135000</v>
      </c>
      <c r="I88" s="138"/>
      <c r="K88" s="100" t="s">
        <v>1277</v>
      </c>
      <c r="L88" s="100"/>
    </row>
    <row r="89" spans="1:12" s="1" customFormat="1" ht="24.75" customHeight="1">
      <c r="A89" s="100"/>
      <c r="B89" s="100"/>
      <c r="C89" s="36" t="s">
        <v>281</v>
      </c>
      <c r="D89" s="102" t="s">
        <v>356</v>
      </c>
      <c r="E89" s="100" t="s">
        <v>1236</v>
      </c>
      <c r="F89" s="92">
        <v>2000</v>
      </c>
      <c r="G89" s="92">
        <v>87.5</v>
      </c>
      <c r="H89" s="92">
        <f t="shared" si="2"/>
        <v>175000</v>
      </c>
      <c r="I89" s="138"/>
      <c r="K89" s="100" t="s">
        <v>280</v>
      </c>
      <c r="L89" s="100"/>
    </row>
    <row r="90" spans="1:12" s="1" customFormat="1" ht="25.5" customHeight="1">
      <c r="A90" s="100" t="s">
        <v>266</v>
      </c>
      <c r="B90" s="100"/>
      <c r="C90" s="36" t="s">
        <v>283</v>
      </c>
      <c r="D90" s="102" t="s">
        <v>357</v>
      </c>
      <c r="E90" s="100" t="s">
        <v>1236</v>
      </c>
      <c r="F90" s="92">
        <v>119</v>
      </c>
      <c r="G90" s="92">
        <v>75</v>
      </c>
      <c r="H90" s="92">
        <f t="shared" si="2"/>
        <v>8925</v>
      </c>
      <c r="I90" s="138"/>
      <c r="K90" s="100" t="s">
        <v>282</v>
      </c>
      <c r="L90" s="100"/>
    </row>
    <row r="91" spans="1:12" s="1" customFormat="1" ht="28.5" customHeight="1">
      <c r="A91" s="100" t="s">
        <v>267</v>
      </c>
      <c r="B91" s="100"/>
      <c r="C91" s="18" t="s">
        <v>2252</v>
      </c>
      <c r="D91" s="102" t="s">
        <v>358</v>
      </c>
      <c r="E91" s="100" t="s">
        <v>1236</v>
      </c>
      <c r="F91" s="92">
        <v>57</v>
      </c>
      <c r="G91" s="92">
        <v>75</v>
      </c>
      <c r="H91" s="92">
        <f t="shared" si="2"/>
        <v>4275</v>
      </c>
      <c r="I91" s="138"/>
      <c r="K91" s="100" t="s">
        <v>284</v>
      </c>
      <c r="L91" s="100"/>
    </row>
    <row r="92" spans="1:12" s="1" customFormat="1" ht="27" customHeight="1">
      <c r="A92" s="100"/>
      <c r="B92" s="100"/>
      <c r="C92" s="18" t="s">
        <v>2254</v>
      </c>
      <c r="D92" s="102" t="s">
        <v>359</v>
      </c>
      <c r="E92" s="100" t="s">
        <v>1236</v>
      </c>
      <c r="F92" s="92">
        <v>5200</v>
      </c>
      <c r="G92" s="92">
        <v>18.75</v>
      </c>
      <c r="H92" s="92">
        <f t="shared" si="2"/>
        <v>97500</v>
      </c>
      <c r="I92" s="138"/>
      <c r="K92" s="100" t="s">
        <v>2253</v>
      </c>
      <c r="L92" s="100"/>
    </row>
    <row r="93" spans="1:12" s="1" customFormat="1" ht="25.5" customHeight="1">
      <c r="A93" s="100" t="s">
        <v>270</v>
      </c>
      <c r="B93" s="100"/>
      <c r="C93" s="36" t="s">
        <v>2256</v>
      </c>
      <c r="D93" s="102" t="s">
        <v>360</v>
      </c>
      <c r="E93" s="100" t="s">
        <v>1236</v>
      </c>
      <c r="F93" s="92">
        <v>160</v>
      </c>
      <c r="G93" s="92">
        <v>18.75</v>
      </c>
      <c r="H93" s="92">
        <f t="shared" si="2"/>
        <v>3000</v>
      </c>
      <c r="I93" s="138"/>
      <c r="K93" s="100" t="s">
        <v>2255</v>
      </c>
      <c r="L93" s="100"/>
    </row>
    <row r="94" spans="1:12" s="1" customFormat="1" ht="25.5" customHeight="1">
      <c r="A94" s="100" t="s">
        <v>272</v>
      </c>
      <c r="B94" s="100"/>
      <c r="C94" s="18" t="s">
        <v>2258</v>
      </c>
      <c r="D94" s="102" t="s">
        <v>361</v>
      </c>
      <c r="E94" s="100" t="s">
        <v>1236</v>
      </c>
      <c r="F94" s="92">
        <v>760</v>
      </c>
      <c r="G94" s="92">
        <v>75</v>
      </c>
      <c r="H94" s="92">
        <f t="shared" si="2"/>
        <v>57000</v>
      </c>
      <c r="I94" s="138"/>
      <c r="K94" s="100" t="s">
        <v>2257</v>
      </c>
      <c r="L94" s="100"/>
    </row>
    <row r="95" spans="1:12" s="1" customFormat="1" ht="19.5" customHeight="1">
      <c r="A95" s="100" t="s">
        <v>274</v>
      </c>
      <c r="B95" s="100"/>
      <c r="C95" s="18" t="s">
        <v>2260</v>
      </c>
      <c r="D95" s="103" t="s">
        <v>362</v>
      </c>
      <c r="E95" s="100" t="s">
        <v>1236</v>
      </c>
      <c r="F95" s="92">
        <v>750</v>
      </c>
      <c r="G95" s="92">
        <v>75</v>
      </c>
      <c r="H95" s="92">
        <f t="shared" si="2"/>
        <v>56250</v>
      </c>
      <c r="I95" s="138"/>
      <c r="K95" s="100" t="s">
        <v>2259</v>
      </c>
      <c r="L95" s="100"/>
    </row>
    <row r="96" spans="1:12" s="1" customFormat="1" ht="24" customHeight="1">
      <c r="A96" s="100" t="s">
        <v>276</v>
      </c>
      <c r="B96" s="100"/>
      <c r="C96" s="18" t="s">
        <v>2262</v>
      </c>
      <c r="D96" s="102" t="s">
        <v>363</v>
      </c>
      <c r="E96" s="100" t="s">
        <v>1236</v>
      </c>
      <c r="F96" s="92">
        <v>13</v>
      </c>
      <c r="G96" s="92">
        <v>75</v>
      </c>
      <c r="H96" s="92">
        <f t="shared" si="2"/>
        <v>975</v>
      </c>
      <c r="I96" s="138"/>
      <c r="K96" s="100" t="s">
        <v>2261</v>
      </c>
      <c r="L96" s="100"/>
    </row>
    <row r="97" spans="1:12" s="1" customFormat="1" ht="28.5" customHeight="1">
      <c r="A97" s="100"/>
      <c r="B97" s="100"/>
      <c r="C97" s="18" t="s">
        <v>2264</v>
      </c>
      <c r="D97" s="102" t="s">
        <v>364</v>
      </c>
      <c r="E97" s="100" t="s">
        <v>1236</v>
      </c>
      <c r="F97" s="92">
        <v>2</v>
      </c>
      <c r="G97" s="92">
        <v>75</v>
      </c>
      <c r="H97" s="92">
        <f t="shared" si="2"/>
        <v>150</v>
      </c>
      <c r="I97" s="138"/>
      <c r="K97" s="100" t="s">
        <v>2263</v>
      </c>
      <c r="L97" s="100"/>
    </row>
    <row r="98" spans="1:12" s="1" customFormat="1" ht="35.25" customHeight="1">
      <c r="A98" s="100" t="s">
        <v>1277</v>
      </c>
      <c r="B98" s="100"/>
      <c r="C98" s="36" t="s">
        <v>2266</v>
      </c>
      <c r="D98" s="102" t="s">
        <v>365</v>
      </c>
      <c r="E98" s="100" t="s">
        <v>1236</v>
      </c>
      <c r="F98" s="92">
        <v>5600</v>
      </c>
      <c r="G98" s="92">
        <v>18.75</v>
      </c>
      <c r="H98" s="92">
        <f t="shared" si="2"/>
        <v>105000</v>
      </c>
      <c r="I98" s="138"/>
      <c r="K98" s="100" t="s">
        <v>2265</v>
      </c>
      <c r="L98" s="100"/>
    </row>
    <row r="99" spans="1:12" s="1" customFormat="1" ht="11.25">
      <c r="A99" s="100" t="s">
        <v>280</v>
      </c>
      <c r="B99" s="100"/>
      <c r="C99" s="143" t="s">
        <v>2268</v>
      </c>
      <c r="D99" s="152" t="s">
        <v>366</v>
      </c>
      <c r="E99" s="151" t="s">
        <v>1236</v>
      </c>
      <c r="F99" s="145">
        <v>330</v>
      </c>
      <c r="G99" s="145">
        <v>50</v>
      </c>
      <c r="H99" s="145">
        <f t="shared" si="2"/>
        <v>16500</v>
      </c>
      <c r="I99" s="138"/>
      <c r="K99" s="100" t="s">
        <v>2267</v>
      </c>
      <c r="L99" s="100"/>
    </row>
    <row r="100" spans="1:12" s="1" customFormat="1" ht="11.25">
      <c r="A100" s="100" t="s">
        <v>282</v>
      </c>
      <c r="B100" s="100"/>
      <c r="C100" s="133"/>
      <c r="D100" s="133"/>
      <c r="E100" s="135"/>
      <c r="F100" s="136"/>
      <c r="G100" s="136"/>
      <c r="H100" s="136"/>
      <c r="I100" s="137">
        <f>SUM(H61:H99)</f>
        <v>2662005</v>
      </c>
      <c r="K100" s="141"/>
      <c r="L100" s="141"/>
    </row>
    <row r="101" spans="1:9" s="1" customFormat="1" ht="22.5">
      <c r="A101" s="100" t="s">
        <v>284</v>
      </c>
      <c r="B101" s="100"/>
      <c r="C101" s="147" t="s">
        <v>195</v>
      </c>
      <c r="D101" s="153" t="s">
        <v>702</v>
      </c>
      <c r="E101" s="149"/>
      <c r="F101" s="150"/>
      <c r="G101" s="150"/>
      <c r="H101" s="150"/>
      <c r="I101" s="138"/>
    </row>
    <row r="102" spans="1:9" s="1" customFormat="1" ht="11.25">
      <c r="A102" s="100" t="s">
        <v>2253</v>
      </c>
      <c r="B102" s="100"/>
      <c r="C102" s="34" t="s">
        <v>1278</v>
      </c>
      <c r="D102" s="90" t="s">
        <v>2269</v>
      </c>
      <c r="E102" s="94"/>
      <c r="F102" s="92"/>
      <c r="G102" s="92"/>
      <c r="H102" s="92"/>
      <c r="I102" s="138"/>
    </row>
    <row r="103" spans="1:9" s="1" customFormat="1" ht="22.5">
      <c r="A103" s="100" t="s">
        <v>2255</v>
      </c>
      <c r="B103" s="100"/>
      <c r="C103" s="30" t="s">
        <v>1280</v>
      </c>
      <c r="D103" s="36" t="s">
        <v>223</v>
      </c>
      <c r="E103" s="94" t="s">
        <v>189</v>
      </c>
      <c r="F103" s="92">
        <v>9</v>
      </c>
      <c r="G103" s="92">
        <v>3900</v>
      </c>
      <c r="H103" s="92">
        <f>F103*G103</f>
        <v>35100</v>
      </c>
      <c r="I103" s="138"/>
    </row>
    <row r="104" spans="1:9" s="1" customFormat="1" ht="11.25">
      <c r="A104" s="100" t="s">
        <v>2257</v>
      </c>
      <c r="B104" s="100"/>
      <c r="C104" s="30" t="s">
        <v>1282</v>
      </c>
      <c r="D104" s="36" t="s">
        <v>224</v>
      </c>
      <c r="E104" s="94" t="s">
        <v>189</v>
      </c>
      <c r="F104" s="92">
        <v>12</v>
      </c>
      <c r="G104" s="92">
        <v>3500</v>
      </c>
      <c r="H104" s="92">
        <f>F104*G104</f>
        <v>42000</v>
      </c>
      <c r="I104" s="138"/>
    </row>
    <row r="105" spans="1:9" s="1" customFormat="1" ht="11.25">
      <c r="A105" s="100" t="s">
        <v>2259</v>
      </c>
      <c r="B105" s="100"/>
      <c r="C105" s="30" t="s">
        <v>1284</v>
      </c>
      <c r="D105" s="36" t="s">
        <v>225</v>
      </c>
      <c r="E105" s="94" t="s">
        <v>189</v>
      </c>
      <c r="F105" s="92">
        <v>1</v>
      </c>
      <c r="G105" s="92">
        <v>3450</v>
      </c>
      <c r="H105" s="92">
        <f>F105*G105</f>
        <v>3450</v>
      </c>
      <c r="I105" s="138"/>
    </row>
    <row r="106" spans="1:9" s="1" customFormat="1" ht="11.25">
      <c r="A106" s="100" t="s">
        <v>2261</v>
      </c>
      <c r="B106" s="100"/>
      <c r="C106" s="34" t="s">
        <v>1285</v>
      </c>
      <c r="D106" s="90" t="s">
        <v>226</v>
      </c>
      <c r="E106" s="94"/>
      <c r="F106" s="92"/>
      <c r="G106" s="92"/>
      <c r="H106" s="92"/>
      <c r="I106" s="138"/>
    </row>
    <row r="107" spans="1:9" s="1" customFormat="1" ht="22.5">
      <c r="A107" s="100" t="s">
        <v>2263</v>
      </c>
      <c r="B107" s="100"/>
      <c r="C107" s="30" t="s">
        <v>1287</v>
      </c>
      <c r="D107" s="18" t="s">
        <v>227</v>
      </c>
      <c r="E107" s="94" t="s">
        <v>189</v>
      </c>
      <c r="F107" s="92">
        <v>30</v>
      </c>
      <c r="G107" s="92">
        <v>980</v>
      </c>
      <c r="H107" s="92">
        <f aca="true" t="shared" si="3" ref="H107:H120">F107*G107</f>
        <v>29400</v>
      </c>
      <c r="I107" s="138"/>
    </row>
    <row r="108" spans="1:9" s="1" customFormat="1" ht="22.5">
      <c r="A108" s="100" t="s">
        <v>2265</v>
      </c>
      <c r="B108" s="100"/>
      <c r="C108" s="30" t="s">
        <v>1289</v>
      </c>
      <c r="D108" s="18" t="s">
        <v>228</v>
      </c>
      <c r="E108" s="94" t="s">
        <v>189</v>
      </c>
      <c r="F108" s="92">
        <v>5</v>
      </c>
      <c r="G108" s="92">
        <v>910</v>
      </c>
      <c r="H108" s="92">
        <f t="shared" si="3"/>
        <v>4550</v>
      </c>
      <c r="I108" s="138"/>
    </row>
    <row r="109" spans="1:9" s="1" customFormat="1" ht="22.5">
      <c r="A109" s="151" t="s">
        <v>2267</v>
      </c>
      <c r="B109" s="151"/>
      <c r="C109" s="30" t="s">
        <v>1291</v>
      </c>
      <c r="D109" s="18" t="s">
        <v>229</v>
      </c>
      <c r="E109" s="94" t="s">
        <v>189</v>
      </c>
      <c r="F109" s="92">
        <v>7</v>
      </c>
      <c r="G109" s="92">
        <v>910</v>
      </c>
      <c r="H109" s="92">
        <f t="shared" si="3"/>
        <v>6370</v>
      </c>
      <c r="I109" s="138"/>
    </row>
    <row r="110" spans="1:9" s="1" customFormat="1" ht="18" customHeight="1">
      <c r="A110" s="132"/>
      <c r="B110" s="132"/>
      <c r="C110" s="30" t="s">
        <v>1293</v>
      </c>
      <c r="D110" s="18" t="s">
        <v>230</v>
      </c>
      <c r="E110" s="94" t="s">
        <v>189</v>
      </c>
      <c r="F110" s="88">
        <v>33</v>
      </c>
      <c r="G110" s="92">
        <v>1250</v>
      </c>
      <c r="H110" s="92">
        <f t="shared" si="3"/>
        <v>41250</v>
      </c>
      <c r="I110" s="138"/>
    </row>
    <row r="111" spans="1:9" s="1" customFormat="1" ht="24" customHeight="1">
      <c r="A111" s="146" t="s">
        <v>1276</v>
      </c>
      <c r="B111" s="146"/>
      <c r="C111" s="30" t="s">
        <v>1295</v>
      </c>
      <c r="D111" s="18" t="s">
        <v>231</v>
      </c>
      <c r="E111" s="94" t="s">
        <v>189</v>
      </c>
      <c r="F111" s="92">
        <v>1</v>
      </c>
      <c r="G111" s="92">
        <v>1250</v>
      </c>
      <c r="H111" s="92">
        <f t="shared" si="3"/>
        <v>1250</v>
      </c>
      <c r="I111" s="138"/>
    </row>
    <row r="112" spans="1:9" s="1" customFormat="1" ht="22.5">
      <c r="A112" s="93"/>
      <c r="B112" s="93"/>
      <c r="C112" s="30" t="s">
        <v>1297</v>
      </c>
      <c r="D112" s="18" t="s">
        <v>232</v>
      </c>
      <c r="E112" s="94" t="s">
        <v>189</v>
      </c>
      <c r="F112" s="92">
        <v>13</v>
      </c>
      <c r="G112" s="92">
        <v>980</v>
      </c>
      <c r="H112" s="92">
        <f t="shared" si="3"/>
        <v>12740</v>
      </c>
      <c r="I112" s="138"/>
    </row>
    <row r="113" spans="1:9" s="1" customFormat="1" ht="22.5">
      <c r="A113" s="93" t="s">
        <v>1277</v>
      </c>
      <c r="B113" s="93"/>
      <c r="C113" s="30" t="s">
        <v>1299</v>
      </c>
      <c r="D113" s="18" t="s">
        <v>233</v>
      </c>
      <c r="E113" s="94" t="s">
        <v>189</v>
      </c>
      <c r="F113" s="92">
        <v>3</v>
      </c>
      <c r="G113" s="92">
        <v>950</v>
      </c>
      <c r="H113" s="92">
        <f t="shared" si="3"/>
        <v>2850</v>
      </c>
      <c r="I113" s="138"/>
    </row>
    <row r="114" spans="1:9" s="1" customFormat="1" ht="37.5" customHeight="1">
      <c r="A114" s="93"/>
      <c r="B114" s="93"/>
      <c r="C114" s="30" t="s">
        <v>1301</v>
      </c>
      <c r="D114" s="18" t="s">
        <v>234</v>
      </c>
      <c r="E114" s="94" t="s">
        <v>189</v>
      </c>
      <c r="F114" s="92">
        <v>1</v>
      </c>
      <c r="G114" s="92">
        <v>890</v>
      </c>
      <c r="H114" s="92">
        <f t="shared" si="3"/>
        <v>890</v>
      </c>
      <c r="I114" s="138"/>
    </row>
    <row r="115" spans="1:9" s="1" customFormat="1" ht="22.5">
      <c r="A115" s="93"/>
      <c r="B115" s="93"/>
      <c r="C115" s="30" t="s">
        <v>1303</v>
      </c>
      <c r="D115" s="18" t="s">
        <v>235</v>
      </c>
      <c r="E115" s="94" t="s">
        <v>189</v>
      </c>
      <c r="F115" s="92">
        <v>2</v>
      </c>
      <c r="G115" s="92">
        <v>875</v>
      </c>
      <c r="H115" s="92">
        <f t="shared" si="3"/>
        <v>1750</v>
      </c>
      <c r="I115" s="138"/>
    </row>
    <row r="116" spans="1:9" s="1" customFormat="1" ht="22.5">
      <c r="A116" s="93" t="s">
        <v>1279</v>
      </c>
      <c r="B116" s="93"/>
      <c r="C116" s="30" t="s">
        <v>169</v>
      </c>
      <c r="D116" s="18" t="s">
        <v>236</v>
      </c>
      <c r="E116" s="94" t="s">
        <v>189</v>
      </c>
      <c r="F116" s="92">
        <v>4</v>
      </c>
      <c r="G116" s="92">
        <v>1100</v>
      </c>
      <c r="H116" s="92">
        <f t="shared" si="3"/>
        <v>4400</v>
      </c>
      <c r="I116" s="138"/>
    </row>
    <row r="117" spans="1:9" s="1" customFormat="1" ht="11.25">
      <c r="A117" s="93" t="s">
        <v>1281</v>
      </c>
      <c r="B117" s="93"/>
      <c r="C117" s="30" t="s">
        <v>171</v>
      </c>
      <c r="D117" s="18" t="s">
        <v>237</v>
      </c>
      <c r="E117" s="94" t="s">
        <v>189</v>
      </c>
      <c r="F117" s="92">
        <v>7</v>
      </c>
      <c r="G117" s="92">
        <v>1150</v>
      </c>
      <c r="H117" s="92">
        <f t="shared" si="3"/>
        <v>8050</v>
      </c>
      <c r="I117" s="138"/>
    </row>
    <row r="118" spans="1:9" s="1" customFormat="1" ht="11.25">
      <c r="A118" s="93" t="s">
        <v>1283</v>
      </c>
      <c r="B118" s="93"/>
      <c r="C118" s="30" t="s">
        <v>172</v>
      </c>
      <c r="D118" s="18" t="s">
        <v>238</v>
      </c>
      <c r="E118" s="94" t="s">
        <v>189</v>
      </c>
      <c r="F118" s="92">
        <v>105</v>
      </c>
      <c r="G118" s="92">
        <v>1100</v>
      </c>
      <c r="H118" s="92">
        <f t="shared" si="3"/>
        <v>115500</v>
      </c>
      <c r="I118" s="138"/>
    </row>
    <row r="119" spans="1:9" s="1" customFormat="1" ht="22.5">
      <c r="A119" s="93"/>
      <c r="B119" s="93"/>
      <c r="C119" s="30" t="s">
        <v>173</v>
      </c>
      <c r="D119" s="18" t="s">
        <v>239</v>
      </c>
      <c r="E119" s="94" t="s">
        <v>189</v>
      </c>
      <c r="F119" s="92">
        <v>88</v>
      </c>
      <c r="G119" s="92">
        <v>950</v>
      </c>
      <c r="H119" s="92">
        <f t="shared" si="3"/>
        <v>83600</v>
      </c>
      <c r="I119" s="138"/>
    </row>
    <row r="120" spans="1:9" s="1" customFormat="1" ht="22.5">
      <c r="A120" s="93" t="s">
        <v>1286</v>
      </c>
      <c r="B120" s="93"/>
      <c r="C120" s="30" t="s">
        <v>174</v>
      </c>
      <c r="D120" s="106" t="s">
        <v>240</v>
      </c>
      <c r="E120" s="94" t="s">
        <v>189</v>
      </c>
      <c r="F120" s="92">
        <v>1</v>
      </c>
      <c r="G120" s="87">
        <v>890</v>
      </c>
      <c r="H120" s="92">
        <f t="shared" si="3"/>
        <v>890</v>
      </c>
      <c r="I120" s="138"/>
    </row>
    <row r="121" spans="1:9" s="1" customFormat="1" ht="24">
      <c r="A121" s="93" t="s">
        <v>1288</v>
      </c>
      <c r="B121" s="93"/>
      <c r="C121" s="17" t="s">
        <v>2271</v>
      </c>
      <c r="D121" s="18" t="s">
        <v>3558</v>
      </c>
      <c r="E121" s="19" t="s">
        <v>189</v>
      </c>
      <c r="F121" s="16">
        <v>18</v>
      </c>
      <c r="G121" s="129">
        <v>1100</v>
      </c>
      <c r="H121" s="129">
        <f aca="true" t="shared" si="4" ref="H121:H129">F121*G121</f>
        <v>19800</v>
      </c>
      <c r="I121" s="6"/>
    </row>
    <row r="122" spans="1:9" s="1" customFormat="1" ht="24">
      <c r="A122" s="93" t="s">
        <v>1290</v>
      </c>
      <c r="B122" s="93"/>
      <c r="C122" s="17" t="s">
        <v>3560</v>
      </c>
      <c r="D122" s="18" t="s">
        <v>3561</v>
      </c>
      <c r="E122" s="19" t="s">
        <v>189</v>
      </c>
      <c r="F122" s="16">
        <v>1</v>
      </c>
      <c r="G122" s="129">
        <v>950</v>
      </c>
      <c r="H122" s="129">
        <f t="shared" si="4"/>
        <v>950</v>
      </c>
      <c r="I122" s="6"/>
    </row>
    <row r="123" spans="1:9" s="1" customFormat="1" ht="24">
      <c r="A123" s="93" t="s">
        <v>1292</v>
      </c>
      <c r="B123" s="93"/>
      <c r="C123" s="17" t="s">
        <v>2086</v>
      </c>
      <c r="D123" s="18" t="s">
        <v>2087</v>
      </c>
      <c r="E123" s="19" t="s">
        <v>189</v>
      </c>
      <c r="F123" s="16">
        <v>2</v>
      </c>
      <c r="G123" s="129">
        <v>990</v>
      </c>
      <c r="H123" s="129">
        <f t="shared" si="4"/>
        <v>1980</v>
      </c>
      <c r="I123" s="6"/>
    </row>
    <row r="124" spans="1:9" s="1" customFormat="1" ht="24">
      <c r="A124" s="93" t="s">
        <v>1294</v>
      </c>
      <c r="B124" s="93"/>
      <c r="C124" s="17" t="s">
        <v>2089</v>
      </c>
      <c r="D124" s="18" t="s">
        <v>2090</v>
      </c>
      <c r="E124" s="19" t="s">
        <v>189</v>
      </c>
      <c r="F124" s="16">
        <v>6</v>
      </c>
      <c r="G124" s="129">
        <v>1350</v>
      </c>
      <c r="H124" s="129">
        <f t="shared" si="4"/>
        <v>8100</v>
      </c>
      <c r="I124" s="6"/>
    </row>
    <row r="125" spans="1:9" s="1" customFormat="1" ht="24">
      <c r="A125" s="93" t="s">
        <v>1296</v>
      </c>
      <c r="B125" s="93"/>
      <c r="C125" s="17" t="s">
        <v>2092</v>
      </c>
      <c r="D125" s="18" t="s">
        <v>2093</v>
      </c>
      <c r="E125" s="19" t="s">
        <v>189</v>
      </c>
      <c r="F125" s="16">
        <v>9</v>
      </c>
      <c r="G125" s="129">
        <v>7700</v>
      </c>
      <c r="H125" s="129">
        <f t="shared" si="4"/>
        <v>69300</v>
      </c>
      <c r="I125" s="6"/>
    </row>
    <row r="126" spans="1:9" s="1" customFormat="1" ht="24">
      <c r="A126" s="93" t="s">
        <v>1298</v>
      </c>
      <c r="B126" s="93"/>
      <c r="C126" s="20" t="s">
        <v>2095</v>
      </c>
      <c r="D126" s="18" t="s">
        <v>2096</v>
      </c>
      <c r="E126" s="19" t="s">
        <v>189</v>
      </c>
      <c r="F126" s="16">
        <v>5</v>
      </c>
      <c r="G126" s="129">
        <v>8250</v>
      </c>
      <c r="H126" s="129">
        <f t="shared" si="4"/>
        <v>41250</v>
      </c>
      <c r="I126" s="6"/>
    </row>
    <row r="127" spans="1:9" s="1" customFormat="1" ht="24">
      <c r="A127" s="93" t="s">
        <v>1300</v>
      </c>
      <c r="B127" s="93"/>
      <c r="C127" s="20" t="s">
        <v>2098</v>
      </c>
      <c r="D127" s="18" t="s">
        <v>2099</v>
      </c>
      <c r="E127" s="19" t="s">
        <v>189</v>
      </c>
      <c r="F127" s="16">
        <v>3</v>
      </c>
      <c r="G127" s="129">
        <v>1250</v>
      </c>
      <c r="H127" s="129">
        <f t="shared" si="4"/>
        <v>3750</v>
      </c>
      <c r="I127" s="6"/>
    </row>
    <row r="128" spans="1:9" s="1" customFormat="1" ht="24">
      <c r="A128" s="93" t="s">
        <v>1302</v>
      </c>
      <c r="B128" s="93"/>
      <c r="C128" s="20" t="s">
        <v>2101</v>
      </c>
      <c r="D128" s="18" t="s">
        <v>2102</v>
      </c>
      <c r="E128" s="19" t="s">
        <v>189</v>
      </c>
      <c r="F128" s="16">
        <v>3</v>
      </c>
      <c r="G128" s="129">
        <v>980</v>
      </c>
      <c r="H128" s="129">
        <f t="shared" si="4"/>
        <v>2940</v>
      </c>
      <c r="I128" s="6"/>
    </row>
    <row r="129" spans="1:9" s="1" customFormat="1" ht="24">
      <c r="A129" s="93" t="s">
        <v>1304</v>
      </c>
      <c r="B129" s="93"/>
      <c r="C129" s="20" t="s">
        <v>2104</v>
      </c>
      <c r="D129" s="18" t="s">
        <v>2105</v>
      </c>
      <c r="E129" s="19" t="s">
        <v>189</v>
      </c>
      <c r="F129" s="16">
        <v>2</v>
      </c>
      <c r="G129" s="129">
        <v>890</v>
      </c>
      <c r="H129" s="129">
        <f t="shared" si="4"/>
        <v>1780</v>
      </c>
      <c r="I129" s="6"/>
    </row>
    <row r="130" spans="1:9" s="1" customFormat="1" ht="12">
      <c r="A130" s="93" t="s">
        <v>170</v>
      </c>
      <c r="B130" s="93"/>
      <c r="C130" s="21" t="s">
        <v>2106</v>
      </c>
      <c r="D130" s="22" t="s">
        <v>2107</v>
      </c>
      <c r="E130" s="23"/>
      <c r="F130" s="16"/>
      <c r="G130" s="129"/>
      <c r="H130" s="129"/>
      <c r="I130" s="6"/>
    </row>
    <row r="131" spans="1:8" ht="24">
      <c r="A131" s="16" t="s">
        <v>2270</v>
      </c>
      <c r="B131" s="16"/>
      <c r="C131" s="20" t="s">
        <v>2109</v>
      </c>
      <c r="D131" s="24" t="s">
        <v>2610</v>
      </c>
      <c r="E131" s="19" t="s">
        <v>189</v>
      </c>
      <c r="F131" s="16">
        <v>14</v>
      </c>
      <c r="G131" s="129">
        <v>8950</v>
      </c>
      <c r="H131" s="129">
        <f aca="true" t="shared" si="5" ref="H131:H138">F131*G131</f>
        <v>125300</v>
      </c>
    </row>
    <row r="132" spans="1:8" ht="24">
      <c r="A132" s="16" t="s">
        <v>3559</v>
      </c>
      <c r="B132" s="16"/>
      <c r="C132" s="20" t="s">
        <v>2612</v>
      </c>
      <c r="D132" s="24" t="s">
        <v>2613</v>
      </c>
      <c r="E132" s="19" t="s">
        <v>189</v>
      </c>
      <c r="F132" s="16">
        <v>1</v>
      </c>
      <c r="G132" s="129">
        <v>7750</v>
      </c>
      <c r="H132" s="129">
        <f t="shared" si="5"/>
        <v>7750</v>
      </c>
    </row>
    <row r="133" spans="1:8" ht="24">
      <c r="A133" s="16" t="s">
        <v>2085</v>
      </c>
      <c r="B133" s="16"/>
      <c r="C133" s="20" t="s">
        <v>2615</v>
      </c>
      <c r="D133" s="24" t="s">
        <v>2616</v>
      </c>
      <c r="E133" s="19" t="s">
        <v>189</v>
      </c>
      <c r="F133" s="16">
        <v>1</v>
      </c>
      <c r="G133" s="129">
        <v>7750</v>
      </c>
      <c r="H133" s="129">
        <f t="shared" si="5"/>
        <v>7750</v>
      </c>
    </row>
    <row r="134" spans="1:8" ht="24">
      <c r="A134" s="16" t="s">
        <v>2088</v>
      </c>
      <c r="B134" s="16"/>
      <c r="C134" s="20" t="s">
        <v>2618</v>
      </c>
      <c r="D134" s="24" t="s">
        <v>2619</v>
      </c>
      <c r="E134" s="19" t="s">
        <v>189</v>
      </c>
      <c r="F134" s="16">
        <v>1</v>
      </c>
      <c r="G134" s="129">
        <v>8350</v>
      </c>
      <c r="H134" s="129">
        <f t="shared" si="5"/>
        <v>8350</v>
      </c>
    </row>
    <row r="135" spans="1:8" ht="24">
      <c r="A135" s="16" t="s">
        <v>2091</v>
      </c>
      <c r="B135" s="16"/>
      <c r="C135" s="20" t="s">
        <v>2621</v>
      </c>
      <c r="D135" s="24" t="s">
        <v>2622</v>
      </c>
      <c r="E135" s="19" t="s">
        <v>189</v>
      </c>
      <c r="F135" s="16">
        <v>1</v>
      </c>
      <c r="G135" s="129">
        <v>8350</v>
      </c>
      <c r="H135" s="129">
        <f t="shared" si="5"/>
        <v>8350</v>
      </c>
    </row>
    <row r="136" spans="1:8" ht="24">
      <c r="A136" s="16" t="s">
        <v>2094</v>
      </c>
      <c r="B136" s="16"/>
      <c r="C136" s="20" t="s">
        <v>2624</v>
      </c>
      <c r="D136" s="24" t="s">
        <v>2625</v>
      </c>
      <c r="E136" s="19" t="s">
        <v>189</v>
      </c>
      <c r="F136" s="16">
        <v>1</v>
      </c>
      <c r="G136" s="129">
        <v>7750</v>
      </c>
      <c r="H136" s="129">
        <f t="shared" si="5"/>
        <v>7750</v>
      </c>
    </row>
    <row r="137" spans="1:8" ht="24">
      <c r="A137" s="16" t="s">
        <v>2097</v>
      </c>
      <c r="B137" s="16"/>
      <c r="C137" s="20" t="s">
        <v>2627</v>
      </c>
      <c r="D137" s="24" t="s">
        <v>2628</v>
      </c>
      <c r="E137" s="19" t="s">
        <v>189</v>
      </c>
      <c r="F137" s="16">
        <v>1</v>
      </c>
      <c r="G137" s="129">
        <v>7750</v>
      </c>
      <c r="H137" s="129">
        <f t="shared" si="5"/>
        <v>7750</v>
      </c>
    </row>
    <row r="138" spans="1:8" ht="24">
      <c r="A138" s="16" t="s">
        <v>2100</v>
      </c>
      <c r="B138" s="16"/>
      <c r="C138" s="20" t="s">
        <v>2630</v>
      </c>
      <c r="D138" s="24" t="s">
        <v>2631</v>
      </c>
      <c r="E138" s="19" t="s">
        <v>189</v>
      </c>
      <c r="F138" s="16">
        <v>1</v>
      </c>
      <c r="G138" s="129">
        <v>8350</v>
      </c>
      <c r="H138" s="129">
        <f t="shared" si="5"/>
        <v>8350</v>
      </c>
    </row>
    <row r="139" spans="1:8" ht="12">
      <c r="A139" s="16" t="s">
        <v>2103</v>
      </c>
      <c r="B139" s="16"/>
      <c r="C139" s="25" t="s">
        <v>2632</v>
      </c>
      <c r="D139" s="26" t="s">
        <v>2633</v>
      </c>
      <c r="E139" s="23"/>
      <c r="F139" s="16"/>
      <c r="G139" s="129"/>
      <c r="H139" s="129"/>
    </row>
    <row r="140" spans="1:8" ht="12">
      <c r="A140" s="16"/>
      <c r="B140" s="16"/>
      <c r="C140" s="20" t="s">
        <v>2636</v>
      </c>
      <c r="D140" s="24" t="s">
        <v>2637</v>
      </c>
      <c r="E140" s="19" t="s">
        <v>189</v>
      </c>
      <c r="F140" s="16">
        <v>37</v>
      </c>
      <c r="G140" s="129">
        <v>375</v>
      </c>
      <c r="H140" s="129">
        <f aca="true" t="shared" si="6" ref="H140:H145">F140*G140</f>
        <v>13875</v>
      </c>
    </row>
    <row r="141" spans="1:8" ht="12">
      <c r="A141" s="16" t="s">
        <v>2108</v>
      </c>
      <c r="B141" s="16"/>
      <c r="C141" s="20" t="s">
        <v>2639</v>
      </c>
      <c r="D141" s="24" t="s">
        <v>2640</v>
      </c>
      <c r="E141" s="19" t="s">
        <v>189</v>
      </c>
      <c r="F141" s="16">
        <v>1</v>
      </c>
      <c r="G141" s="129">
        <v>375</v>
      </c>
      <c r="H141" s="129">
        <f t="shared" si="6"/>
        <v>375</v>
      </c>
    </row>
    <row r="142" spans="1:8" ht="12">
      <c r="A142" s="16" t="s">
        <v>2611</v>
      </c>
      <c r="B142" s="16"/>
      <c r="C142" s="20" t="s">
        <v>286</v>
      </c>
      <c r="D142" s="24" t="s">
        <v>287</v>
      </c>
      <c r="E142" s="19" t="s">
        <v>189</v>
      </c>
      <c r="F142" s="16">
        <v>4</v>
      </c>
      <c r="G142" s="129">
        <v>480</v>
      </c>
      <c r="H142" s="129">
        <f t="shared" si="6"/>
        <v>1920</v>
      </c>
    </row>
    <row r="143" spans="1:8" ht="12">
      <c r="A143" s="16" t="s">
        <v>2614</v>
      </c>
      <c r="B143" s="16"/>
      <c r="C143" s="20" t="s">
        <v>289</v>
      </c>
      <c r="D143" s="24" t="s">
        <v>290</v>
      </c>
      <c r="E143" s="19" t="s">
        <v>189</v>
      </c>
      <c r="F143" s="16">
        <v>5</v>
      </c>
      <c r="G143" s="129">
        <v>480</v>
      </c>
      <c r="H143" s="129">
        <f t="shared" si="6"/>
        <v>2400</v>
      </c>
    </row>
    <row r="144" spans="1:8" ht="12">
      <c r="A144" s="16" t="s">
        <v>2617</v>
      </c>
      <c r="B144" s="16"/>
      <c r="C144" s="20" t="s">
        <v>292</v>
      </c>
      <c r="D144" s="24" t="s">
        <v>293</v>
      </c>
      <c r="E144" s="19" t="s">
        <v>189</v>
      </c>
      <c r="F144" s="16">
        <v>40</v>
      </c>
      <c r="G144" s="129">
        <v>375</v>
      </c>
      <c r="H144" s="129">
        <f t="shared" si="6"/>
        <v>15000</v>
      </c>
    </row>
    <row r="145" spans="1:8" ht="12">
      <c r="A145" s="16" t="s">
        <v>2620</v>
      </c>
      <c r="B145" s="16"/>
      <c r="C145" s="20" t="s">
        <v>295</v>
      </c>
      <c r="D145" s="24" t="s">
        <v>296</v>
      </c>
      <c r="E145" s="19" t="s">
        <v>189</v>
      </c>
      <c r="F145" s="16">
        <v>9</v>
      </c>
      <c r="G145" s="129">
        <v>375</v>
      </c>
      <c r="H145" s="129">
        <f t="shared" si="6"/>
        <v>3375</v>
      </c>
    </row>
    <row r="146" spans="1:8" ht="12">
      <c r="A146" s="16" t="s">
        <v>2623</v>
      </c>
      <c r="B146" s="16"/>
      <c r="C146" s="27" t="s">
        <v>297</v>
      </c>
      <c r="D146" s="28" t="s">
        <v>703</v>
      </c>
      <c r="E146" s="23"/>
      <c r="F146" s="16"/>
      <c r="G146" s="129"/>
      <c r="H146" s="129"/>
    </row>
    <row r="147" spans="1:8" ht="12">
      <c r="A147" s="16" t="s">
        <v>2626</v>
      </c>
      <c r="B147" s="16"/>
      <c r="C147" s="20" t="s">
        <v>299</v>
      </c>
      <c r="D147" s="24" t="s">
        <v>300</v>
      </c>
      <c r="E147" s="19" t="s">
        <v>189</v>
      </c>
      <c r="F147" s="16">
        <v>2</v>
      </c>
      <c r="G147" s="129">
        <v>2850</v>
      </c>
      <c r="H147" s="129">
        <f>F147*G147</f>
        <v>5700</v>
      </c>
    </row>
    <row r="148" spans="1:8" ht="12">
      <c r="A148" s="16" t="s">
        <v>2629</v>
      </c>
      <c r="B148" s="16"/>
      <c r="C148" s="20" t="s">
        <v>302</v>
      </c>
      <c r="D148" s="24" t="s">
        <v>303</v>
      </c>
      <c r="E148" s="19" t="s">
        <v>189</v>
      </c>
      <c r="F148" s="16">
        <v>1</v>
      </c>
      <c r="G148" s="129">
        <v>2850</v>
      </c>
      <c r="H148" s="129">
        <f>F148*G148</f>
        <v>2850</v>
      </c>
    </row>
    <row r="149" spans="1:8" ht="12">
      <c r="A149" s="16"/>
      <c r="B149" s="16"/>
      <c r="C149" s="20" t="s">
        <v>305</v>
      </c>
      <c r="D149" s="24" t="s">
        <v>306</v>
      </c>
      <c r="E149" s="19" t="s">
        <v>189</v>
      </c>
      <c r="F149" s="16">
        <v>1</v>
      </c>
      <c r="G149" s="129">
        <v>2850</v>
      </c>
      <c r="H149" s="129">
        <f>F149*G149</f>
        <v>2850</v>
      </c>
    </row>
    <row r="150" spans="1:8" ht="12">
      <c r="A150" s="16" t="s">
        <v>2634</v>
      </c>
      <c r="B150" s="16"/>
      <c r="C150" s="21" t="s">
        <v>307</v>
      </c>
      <c r="D150" s="22" t="s">
        <v>308</v>
      </c>
      <c r="E150" s="23"/>
      <c r="F150" s="16"/>
      <c r="G150" s="129"/>
      <c r="H150" s="129"/>
    </row>
    <row r="151" spans="1:8" ht="12">
      <c r="A151" s="16" t="s">
        <v>2638</v>
      </c>
      <c r="B151" s="16"/>
      <c r="C151" s="20" t="s">
        <v>310</v>
      </c>
      <c r="D151" s="24" t="s">
        <v>313</v>
      </c>
      <c r="E151" s="19" t="s">
        <v>189</v>
      </c>
      <c r="F151" s="16">
        <v>7</v>
      </c>
      <c r="G151" s="129">
        <v>1900</v>
      </c>
      <c r="H151" s="129">
        <f>F151*G151</f>
        <v>13300</v>
      </c>
    </row>
    <row r="152" spans="1:8" ht="12">
      <c r="A152" s="16" t="s">
        <v>285</v>
      </c>
      <c r="B152" s="16"/>
      <c r="C152" s="20" t="s">
        <v>315</v>
      </c>
      <c r="D152" s="24" t="s">
        <v>315</v>
      </c>
      <c r="E152" s="19" t="s">
        <v>189</v>
      </c>
      <c r="F152" s="16">
        <v>1</v>
      </c>
      <c r="G152" s="129">
        <v>1350</v>
      </c>
      <c r="H152" s="129">
        <f>F152*G152</f>
        <v>1350</v>
      </c>
    </row>
    <row r="153" spans="1:8" ht="12">
      <c r="A153" s="16" t="s">
        <v>288</v>
      </c>
      <c r="B153" s="16"/>
      <c r="C153" s="21" t="s">
        <v>316</v>
      </c>
      <c r="D153" s="22" t="s">
        <v>317</v>
      </c>
      <c r="E153" s="23"/>
      <c r="F153" s="16"/>
      <c r="G153" s="129"/>
      <c r="H153" s="129"/>
    </row>
    <row r="154" spans="1:8" ht="22.5">
      <c r="A154" s="16" t="s">
        <v>291</v>
      </c>
      <c r="B154" s="16"/>
      <c r="C154" s="20" t="s">
        <v>319</v>
      </c>
      <c r="D154" s="24" t="s">
        <v>320</v>
      </c>
      <c r="E154" s="19" t="s">
        <v>189</v>
      </c>
      <c r="F154" s="16">
        <v>2</v>
      </c>
      <c r="G154" s="129">
        <v>790</v>
      </c>
      <c r="H154" s="129">
        <f aca="true" t="shared" si="7" ref="H154:H167">F154*G154</f>
        <v>1580</v>
      </c>
    </row>
    <row r="155" spans="1:8" ht="22.5">
      <c r="A155" s="16" t="s">
        <v>294</v>
      </c>
      <c r="B155" s="16"/>
      <c r="C155" s="20" t="s">
        <v>322</v>
      </c>
      <c r="D155" s="24" t="s">
        <v>323</v>
      </c>
      <c r="E155" s="19" t="s">
        <v>189</v>
      </c>
      <c r="F155" s="16">
        <v>23</v>
      </c>
      <c r="G155" s="129">
        <v>790</v>
      </c>
      <c r="H155" s="129">
        <f t="shared" si="7"/>
        <v>18170</v>
      </c>
    </row>
    <row r="156" spans="1:8" ht="22.5">
      <c r="A156" s="16"/>
      <c r="B156" s="16"/>
      <c r="C156" s="20" t="s">
        <v>325</v>
      </c>
      <c r="D156" s="24" t="s">
        <v>326</v>
      </c>
      <c r="E156" s="19" t="s">
        <v>189</v>
      </c>
      <c r="F156" s="23">
        <v>1</v>
      </c>
      <c r="G156" s="129">
        <v>790</v>
      </c>
      <c r="H156" s="129">
        <f t="shared" si="7"/>
        <v>790</v>
      </c>
    </row>
    <row r="157" spans="1:8" ht="22.5">
      <c r="A157" s="16" t="s">
        <v>298</v>
      </c>
      <c r="B157" s="16"/>
      <c r="C157" s="20" t="s">
        <v>328</v>
      </c>
      <c r="D157" s="24" t="s">
        <v>329</v>
      </c>
      <c r="E157" s="19" t="s">
        <v>189</v>
      </c>
      <c r="F157" s="23">
        <v>5</v>
      </c>
      <c r="G157" s="129">
        <v>790</v>
      </c>
      <c r="H157" s="129">
        <f t="shared" si="7"/>
        <v>3950</v>
      </c>
    </row>
    <row r="158" spans="1:8" ht="22.5">
      <c r="A158" s="16" t="s">
        <v>301</v>
      </c>
      <c r="B158" s="16"/>
      <c r="C158" s="20" t="s">
        <v>331</v>
      </c>
      <c r="D158" s="24" t="s">
        <v>332</v>
      </c>
      <c r="E158" s="19" t="s">
        <v>189</v>
      </c>
      <c r="F158" s="23">
        <v>6</v>
      </c>
      <c r="G158" s="129">
        <v>690</v>
      </c>
      <c r="H158" s="129">
        <f t="shared" si="7"/>
        <v>4140</v>
      </c>
    </row>
    <row r="159" spans="1:8" ht="22.5">
      <c r="A159" s="16" t="s">
        <v>304</v>
      </c>
      <c r="B159" s="16"/>
      <c r="C159" s="20" t="s">
        <v>334</v>
      </c>
      <c r="D159" s="24" t="s">
        <v>335</v>
      </c>
      <c r="E159" s="19" t="s">
        <v>189</v>
      </c>
      <c r="F159" s="23">
        <v>2</v>
      </c>
      <c r="G159" s="129">
        <v>690</v>
      </c>
      <c r="H159" s="129">
        <f t="shared" si="7"/>
        <v>1380</v>
      </c>
    </row>
    <row r="160" spans="1:8" ht="22.5">
      <c r="A160" s="16"/>
      <c r="B160" s="16"/>
      <c r="C160" s="20" t="s">
        <v>368</v>
      </c>
      <c r="D160" s="24" t="s">
        <v>369</v>
      </c>
      <c r="E160" s="19" t="s">
        <v>189</v>
      </c>
      <c r="F160" s="23">
        <v>1</v>
      </c>
      <c r="G160" s="129">
        <v>790</v>
      </c>
      <c r="H160" s="129">
        <f t="shared" si="7"/>
        <v>790</v>
      </c>
    </row>
    <row r="161" spans="1:8" ht="12">
      <c r="A161" s="16" t="s">
        <v>309</v>
      </c>
      <c r="B161" s="16"/>
      <c r="C161" s="27" t="s">
        <v>370</v>
      </c>
      <c r="D161" s="28" t="s">
        <v>371</v>
      </c>
      <c r="E161" s="19" t="s">
        <v>189</v>
      </c>
      <c r="F161" s="23"/>
      <c r="G161" s="129"/>
      <c r="H161" s="129">
        <f t="shared" si="7"/>
        <v>0</v>
      </c>
    </row>
    <row r="162" spans="1:8" ht="12">
      <c r="A162" s="16" t="s">
        <v>314</v>
      </c>
      <c r="B162" s="16"/>
      <c r="C162" s="20" t="s">
        <v>373</v>
      </c>
      <c r="D162" s="24" t="s">
        <v>374</v>
      </c>
      <c r="E162" s="19" t="s">
        <v>189</v>
      </c>
      <c r="F162" s="23">
        <v>1</v>
      </c>
      <c r="G162" s="592">
        <v>1990</v>
      </c>
      <c r="H162" s="129">
        <f t="shared" si="7"/>
        <v>1990</v>
      </c>
    </row>
    <row r="163" spans="1:8" ht="12">
      <c r="A163" s="16"/>
      <c r="B163" s="16"/>
      <c r="C163" s="20" t="s">
        <v>376</v>
      </c>
      <c r="D163" s="24" t="s">
        <v>377</v>
      </c>
      <c r="E163" s="19" t="s">
        <v>189</v>
      </c>
      <c r="F163" s="23">
        <v>4</v>
      </c>
      <c r="G163" s="592">
        <v>1990</v>
      </c>
      <c r="H163" s="129">
        <f t="shared" si="7"/>
        <v>7960</v>
      </c>
    </row>
    <row r="164" spans="1:8" ht="12">
      <c r="A164" s="16" t="s">
        <v>318</v>
      </c>
      <c r="B164" s="16"/>
      <c r="C164" s="30" t="s">
        <v>379</v>
      </c>
      <c r="D164" s="31" t="s">
        <v>380</v>
      </c>
      <c r="E164" s="19" t="s">
        <v>189</v>
      </c>
      <c r="F164" s="32">
        <v>1</v>
      </c>
      <c r="G164" s="592">
        <v>1990</v>
      </c>
      <c r="H164" s="33">
        <f t="shared" si="7"/>
        <v>1990</v>
      </c>
    </row>
    <row r="165" spans="1:8" ht="12">
      <c r="A165" s="16" t="s">
        <v>321</v>
      </c>
      <c r="B165" s="16"/>
      <c r="C165" s="30" t="s">
        <v>382</v>
      </c>
      <c r="D165" s="31" t="s">
        <v>383</v>
      </c>
      <c r="E165" s="19" t="s">
        <v>189</v>
      </c>
      <c r="F165" s="32">
        <v>6</v>
      </c>
      <c r="G165" s="593">
        <v>2950</v>
      </c>
      <c r="H165" s="33">
        <f t="shared" si="7"/>
        <v>17700</v>
      </c>
    </row>
    <row r="166" spans="1:8" ht="12">
      <c r="A166" s="16" t="s">
        <v>324</v>
      </c>
      <c r="B166" s="16"/>
      <c r="C166" s="30" t="s">
        <v>385</v>
      </c>
      <c r="D166" s="31" t="s">
        <v>377</v>
      </c>
      <c r="E166" s="19" t="s">
        <v>189</v>
      </c>
      <c r="F166" s="32">
        <v>1</v>
      </c>
      <c r="G166" s="592">
        <v>1990</v>
      </c>
      <c r="H166" s="33">
        <f t="shared" si="7"/>
        <v>1990</v>
      </c>
    </row>
    <row r="167" spans="1:8" ht="12">
      <c r="A167" s="16" t="s">
        <v>327</v>
      </c>
      <c r="B167" s="16"/>
      <c r="C167" s="30" t="s">
        <v>387</v>
      </c>
      <c r="D167" s="31" t="s">
        <v>377</v>
      </c>
      <c r="E167" s="19" t="s">
        <v>189</v>
      </c>
      <c r="F167" s="32">
        <v>1</v>
      </c>
      <c r="G167" s="593">
        <v>2550</v>
      </c>
      <c r="H167" s="33">
        <f t="shared" si="7"/>
        <v>2550</v>
      </c>
    </row>
    <row r="168" spans="1:8" ht="12">
      <c r="A168" s="16" t="s">
        <v>330</v>
      </c>
      <c r="B168" s="16"/>
      <c r="C168" s="34" t="s">
        <v>388</v>
      </c>
      <c r="D168" s="35" t="s">
        <v>389</v>
      </c>
      <c r="E168" s="19"/>
      <c r="F168" s="32"/>
      <c r="G168" s="29"/>
      <c r="H168" s="33"/>
    </row>
    <row r="169" spans="1:8" ht="22.5">
      <c r="A169" s="16" t="s">
        <v>333</v>
      </c>
      <c r="B169" s="16"/>
      <c r="C169" s="30" t="s">
        <v>2395</v>
      </c>
      <c r="D169" s="36" t="s">
        <v>2396</v>
      </c>
      <c r="E169" s="19" t="s">
        <v>189</v>
      </c>
      <c r="F169" s="32">
        <v>1</v>
      </c>
      <c r="G169" s="29">
        <v>475</v>
      </c>
      <c r="H169" s="33">
        <f aca="true" t="shared" si="8" ref="H169:H184">F169*G169</f>
        <v>475</v>
      </c>
    </row>
    <row r="170" spans="1:8" ht="22.5">
      <c r="A170" s="16" t="s">
        <v>367</v>
      </c>
      <c r="B170" s="16"/>
      <c r="C170" s="30" t="s">
        <v>2398</v>
      </c>
      <c r="D170" s="36" t="s">
        <v>2399</v>
      </c>
      <c r="E170" s="19" t="s">
        <v>189</v>
      </c>
      <c r="F170" s="32">
        <v>1</v>
      </c>
      <c r="G170" s="29">
        <v>795</v>
      </c>
      <c r="H170" s="33">
        <f t="shared" si="8"/>
        <v>795</v>
      </c>
    </row>
    <row r="171" spans="1:8" ht="22.5">
      <c r="A171" s="16"/>
      <c r="B171" s="16"/>
      <c r="C171" s="30" t="s">
        <v>2401</v>
      </c>
      <c r="D171" s="36" t="s">
        <v>2402</v>
      </c>
      <c r="E171" s="19" t="s">
        <v>189</v>
      </c>
      <c r="F171" s="32">
        <v>11</v>
      </c>
      <c r="G171" s="29">
        <v>475</v>
      </c>
      <c r="H171" s="33">
        <f t="shared" si="8"/>
        <v>5225</v>
      </c>
    </row>
    <row r="172" spans="1:8" ht="22.5">
      <c r="A172" s="16" t="s">
        <v>372</v>
      </c>
      <c r="B172" s="16"/>
      <c r="C172" s="30" t="s">
        <v>2404</v>
      </c>
      <c r="D172" s="36" t="s">
        <v>2405</v>
      </c>
      <c r="E172" s="19" t="s">
        <v>189</v>
      </c>
      <c r="F172" s="32">
        <v>120</v>
      </c>
      <c r="G172" s="29">
        <v>475</v>
      </c>
      <c r="H172" s="33">
        <f t="shared" si="8"/>
        <v>57000</v>
      </c>
    </row>
    <row r="173" spans="1:8" ht="22.5">
      <c r="A173" s="16" t="s">
        <v>375</v>
      </c>
      <c r="B173" s="16"/>
      <c r="C173" s="30" t="s">
        <v>2407</v>
      </c>
      <c r="D173" s="36" t="s">
        <v>2408</v>
      </c>
      <c r="E173" s="19" t="s">
        <v>189</v>
      </c>
      <c r="F173" s="32">
        <v>8</v>
      </c>
      <c r="G173" s="29">
        <v>475</v>
      </c>
      <c r="H173" s="33">
        <f t="shared" si="8"/>
        <v>3800</v>
      </c>
    </row>
    <row r="174" spans="1:8" ht="22.5">
      <c r="A174" s="29" t="s">
        <v>378</v>
      </c>
      <c r="B174" s="19"/>
      <c r="C174" s="30" t="s">
        <v>2410</v>
      </c>
      <c r="D174" s="36" t="s">
        <v>2411</v>
      </c>
      <c r="E174" s="19" t="s">
        <v>189</v>
      </c>
      <c r="F174" s="32">
        <v>4</v>
      </c>
      <c r="G174" s="29">
        <v>875</v>
      </c>
      <c r="H174" s="33">
        <f t="shared" si="8"/>
        <v>3500</v>
      </c>
    </row>
    <row r="175" spans="1:8" ht="22.5">
      <c r="A175" s="29" t="s">
        <v>381</v>
      </c>
      <c r="B175" s="19"/>
      <c r="C175" s="30" t="s">
        <v>2419</v>
      </c>
      <c r="D175" s="36" t="s">
        <v>2420</v>
      </c>
      <c r="E175" s="19" t="s">
        <v>189</v>
      </c>
      <c r="F175" s="32">
        <v>2</v>
      </c>
      <c r="G175" s="29">
        <v>475</v>
      </c>
      <c r="H175" s="33">
        <f t="shared" si="8"/>
        <v>950</v>
      </c>
    </row>
    <row r="176" spans="1:8" ht="22.5">
      <c r="A176" s="29" t="s">
        <v>384</v>
      </c>
      <c r="B176" s="19"/>
      <c r="C176" s="30" t="s">
        <v>2422</v>
      </c>
      <c r="D176" s="36" t="s">
        <v>2423</v>
      </c>
      <c r="E176" s="19" t="s">
        <v>189</v>
      </c>
      <c r="F176" s="32">
        <v>24</v>
      </c>
      <c r="G176" s="29">
        <v>875</v>
      </c>
      <c r="H176" s="33">
        <f t="shared" si="8"/>
        <v>21000</v>
      </c>
    </row>
    <row r="177" spans="1:8" ht="22.5">
      <c r="A177" s="29" t="s">
        <v>386</v>
      </c>
      <c r="B177" s="19"/>
      <c r="C177" s="30" t="s">
        <v>2425</v>
      </c>
      <c r="D177" s="36" t="s">
        <v>2426</v>
      </c>
      <c r="E177" s="19" t="s">
        <v>189</v>
      </c>
      <c r="F177" s="32">
        <v>6</v>
      </c>
      <c r="G177" s="29">
        <v>950</v>
      </c>
      <c r="H177" s="33">
        <f t="shared" si="8"/>
        <v>5700</v>
      </c>
    </row>
    <row r="178" spans="1:8" ht="22.5">
      <c r="A178" s="29"/>
      <c r="B178" s="19"/>
      <c r="C178" s="30" t="s">
        <v>2428</v>
      </c>
      <c r="D178" s="36" t="s">
        <v>2429</v>
      </c>
      <c r="E178" s="19" t="s">
        <v>189</v>
      </c>
      <c r="F178" s="32">
        <v>20</v>
      </c>
      <c r="G178" s="29">
        <v>990</v>
      </c>
      <c r="H178" s="33">
        <f t="shared" si="8"/>
        <v>19800</v>
      </c>
    </row>
    <row r="179" spans="1:8" ht="22.5">
      <c r="A179" s="29" t="s">
        <v>390</v>
      </c>
      <c r="B179" s="19"/>
      <c r="C179" s="30" t="s">
        <v>2431</v>
      </c>
      <c r="D179" s="36" t="s">
        <v>2432</v>
      </c>
      <c r="E179" s="19" t="s">
        <v>189</v>
      </c>
      <c r="F179" s="32">
        <v>2</v>
      </c>
      <c r="G179" s="29">
        <v>1150</v>
      </c>
      <c r="H179" s="33">
        <f t="shared" si="8"/>
        <v>2300</v>
      </c>
    </row>
    <row r="180" spans="1:8" ht="22.5">
      <c r="A180" s="29" t="s">
        <v>2397</v>
      </c>
      <c r="B180" s="19"/>
      <c r="C180" s="30" t="s">
        <v>2434</v>
      </c>
      <c r="D180" s="36" t="s">
        <v>2435</v>
      </c>
      <c r="E180" s="19" t="s">
        <v>189</v>
      </c>
      <c r="F180" s="32">
        <v>1</v>
      </c>
      <c r="G180" s="29">
        <v>990</v>
      </c>
      <c r="H180" s="33">
        <f t="shared" si="8"/>
        <v>990</v>
      </c>
    </row>
    <row r="181" spans="1:8" ht="22.5">
      <c r="A181" s="29" t="s">
        <v>2400</v>
      </c>
      <c r="B181" s="19"/>
      <c r="C181" s="30" t="s">
        <v>2437</v>
      </c>
      <c r="D181" s="36" t="s">
        <v>2438</v>
      </c>
      <c r="E181" s="19" t="s">
        <v>189</v>
      </c>
      <c r="F181" s="32">
        <v>1</v>
      </c>
      <c r="G181" s="29">
        <v>475</v>
      </c>
      <c r="H181" s="33">
        <f t="shared" si="8"/>
        <v>475</v>
      </c>
    </row>
    <row r="182" spans="1:8" ht="22.5">
      <c r="A182" s="29" t="s">
        <v>2403</v>
      </c>
      <c r="B182" s="19"/>
      <c r="C182" s="30" t="s">
        <v>2440</v>
      </c>
      <c r="D182" s="36" t="s">
        <v>2441</v>
      </c>
      <c r="E182" s="19" t="s">
        <v>189</v>
      </c>
      <c r="F182" s="32">
        <v>1</v>
      </c>
      <c r="G182" s="29">
        <v>875</v>
      </c>
      <c r="H182" s="33">
        <f t="shared" si="8"/>
        <v>875</v>
      </c>
    </row>
    <row r="183" spans="1:8" ht="22.5">
      <c r="A183" s="29" t="s">
        <v>2406</v>
      </c>
      <c r="B183" s="19"/>
      <c r="C183" s="30" t="s">
        <v>2443</v>
      </c>
      <c r="D183" s="36" t="s">
        <v>2444</v>
      </c>
      <c r="E183" s="19" t="s">
        <v>189</v>
      </c>
      <c r="F183" s="32">
        <v>1</v>
      </c>
      <c r="G183" s="29">
        <v>775</v>
      </c>
      <c r="H183" s="33">
        <f t="shared" si="8"/>
        <v>775</v>
      </c>
    </row>
    <row r="184" spans="1:8" ht="22.5">
      <c r="A184" s="29" t="s">
        <v>2409</v>
      </c>
      <c r="B184" s="19"/>
      <c r="C184" s="30" t="s">
        <v>2446</v>
      </c>
      <c r="D184" s="36" t="s">
        <v>2447</v>
      </c>
      <c r="E184" s="19" t="s">
        <v>189</v>
      </c>
      <c r="F184" s="32">
        <v>1</v>
      </c>
      <c r="G184" s="29">
        <v>474.65</v>
      </c>
      <c r="H184" s="33">
        <f t="shared" si="8"/>
        <v>474.65</v>
      </c>
    </row>
    <row r="185" spans="1:8" ht="11.25">
      <c r="A185" s="29" t="s">
        <v>2412</v>
      </c>
      <c r="B185" s="19"/>
      <c r="C185" s="34" t="s">
        <v>2448</v>
      </c>
      <c r="D185" s="35" t="s">
        <v>2449</v>
      </c>
      <c r="E185" s="19"/>
      <c r="F185" s="32"/>
      <c r="G185" s="29"/>
      <c r="H185" s="33"/>
    </row>
    <row r="186" spans="1:8" ht="22.5">
      <c r="A186" s="29" t="s">
        <v>2421</v>
      </c>
      <c r="B186" s="19"/>
      <c r="C186" s="30" t="s">
        <v>2451</v>
      </c>
      <c r="D186" s="36" t="s">
        <v>2452</v>
      </c>
      <c r="E186" s="19" t="s">
        <v>189</v>
      </c>
      <c r="F186" s="32">
        <v>3</v>
      </c>
      <c r="G186" s="29">
        <v>650</v>
      </c>
      <c r="H186" s="33">
        <f>F186*G186</f>
        <v>1950</v>
      </c>
    </row>
    <row r="187" spans="1:8" ht="22.5">
      <c r="A187" s="29" t="s">
        <v>2424</v>
      </c>
      <c r="B187" s="19"/>
      <c r="C187" s="30" t="s">
        <v>2454</v>
      </c>
      <c r="D187" s="36" t="s">
        <v>2455</v>
      </c>
      <c r="E187" s="19" t="s">
        <v>189</v>
      </c>
      <c r="F187" s="32">
        <v>14</v>
      </c>
      <c r="G187" s="29">
        <v>1100</v>
      </c>
      <c r="H187" s="33">
        <f>F187*G187</f>
        <v>15400</v>
      </c>
    </row>
    <row r="188" spans="1:8" ht="11.25">
      <c r="A188" s="29" t="s">
        <v>2427</v>
      </c>
      <c r="B188" s="19"/>
      <c r="C188" s="34" t="s">
        <v>2456</v>
      </c>
      <c r="D188" s="34" t="s">
        <v>2457</v>
      </c>
      <c r="E188" s="19"/>
      <c r="F188" s="32"/>
      <c r="G188" s="29"/>
      <c r="H188" s="33"/>
    </row>
    <row r="189" spans="1:8" ht="22.5">
      <c r="A189" s="29" t="s">
        <v>2430</v>
      </c>
      <c r="B189" s="19"/>
      <c r="C189" s="30" t="s">
        <v>2459</v>
      </c>
      <c r="D189" s="30" t="s">
        <v>2029</v>
      </c>
      <c r="E189" s="19" t="s">
        <v>2460</v>
      </c>
      <c r="F189" s="32">
        <v>3500</v>
      </c>
      <c r="G189" s="29">
        <v>380</v>
      </c>
      <c r="H189" s="33">
        <f aca="true" t="shared" si="9" ref="H189:H194">F189*G189</f>
        <v>1330000</v>
      </c>
    </row>
    <row r="190" spans="1:8" ht="22.5">
      <c r="A190" s="29" t="s">
        <v>2433</v>
      </c>
      <c r="B190" s="19"/>
      <c r="C190" s="30" t="s">
        <v>2462</v>
      </c>
      <c r="D190" s="36" t="s">
        <v>2463</v>
      </c>
      <c r="E190" s="19" t="s">
        <v>2460</v>
      </c>
      <c r="F190" s="32">
        <v>1130</v>
      </c>
      <c r="G190" s="29">
        <v>395</v>
      </c>
      <c r="H190" s="33">
        <f t="shared" si="9"/>
        <v>446350</v>
      </c>
    </row>
    <row r="191" spans="1:8" ht="22.5">
      <c r="A191" s="29" t="s">
        <v>2436</v>
      </c>
      <c r="B191" s="19"/>
      <c r="C191" s="30" t="s">
        <v>2465</v>
      </c>
      <c r="D191" s="36" t="s">
        <v>2466</v>
      </c>
      <c r="E191" s="19" t="s">
        <v>2460</v>
      </c>
      <c r="F191" s="32">
        <v>540</v>
      </c>
      <c r="G191" s="29">
        <v>380</v>
      </c>
      <c r="H191" s="33">
        <f t="shared" si="9"/>
        <v>205200</v>
      </c>
    </row>
    <row r="192" spans="1:8" ht="22.5">
      <c r="A192" s="29" t="s">
        <v>2439</v>
      </c>
      <c r="B192" s="19"/>
      <c r="C192" s="30" t="s">
        <v>2468</v>
      </c>
      <c r="D192" s="30" t="s">
        <v>2469</v>
      </c>
      <c r="E192" s="19" t="s">
        <v>2460</v>
      </c>
      <c r="F192" s="32">
        <v>1043</v>
      </c>
      <c r="G192" s="29">
        <v>275</v>
      </c>
      <c r="H192" s="33">
        <f t="shared" si="9"/>
        <v>286825</v>
      </c>
    </row>
    <row r="193" spans="1:8" ht="11.25">
      <c r="A193" s="29" t="s">
        <v>2442</v>
      </c>
      <c r="B193" s="19"/>
      <c r="C193" s="30" t="s">
        <v>2471</v>
      </c>
      <c r="D193" s="30" t="s">
        <v>2472</v>
      </c>
      <c r="E193" s="19" t="s">
        <v>2460</v>
      </c>
      <c r="F193" s="32">
        <v>96</v>
      </c>
      <c r="G193" s="29">
        <v>165</v>
      </c>
      <c r="H193" s="33">
        <f t="shared" si="9"/>
        <v>15840</v>
      </c>
    </row>
    <row r="194" spans="1:8" ht="22.5">
      <c r="A194" s="29" t="s">
        <v>2445</v>
      </c>
      <c r="B194" s="19"/>
      <c r="C194" s="30" t="s">
        <v>2474</v>
      </c>
      <c r="D194" s="30" t="s">
        <v>2475</v>
      </c>
      <c r="E194" s="19" t="s">
        <v>2460</v>
      </c>
      <c r="F194" s="32">
        <v>4300</v>
      </c>
      <c r="G194" s="29">
        <v>395</v>
      </c>
      <c r="H194" s="33">
        <f t="shared" si="9"/>
        <v>1698500</v>
      </c>
    </row>
    <row r="195" spans="1:8" ht="11.25">
      <c r="A195" s="29"/>
      <c r="B195" s="19"/>
      <c r="C195" s="34" t="s">
        <v>2476</v>
      </c>
      <c r="D195" s="35" t="s">
        <v>2477</v>
      </c>
      <c r="E195" s="19"/>
      <c r="F195" s="32"/>
      <c r="G195" s="29"/>
      <c r="H195" s="33"/>
    </row>
    <row r="196" spans="1:8" ht="22.5">
      <c r="A196" s="29" t="s">
        <v>2450</v>
      </c>
      <c r="B196" s="19"/>
      <c r="C196" s="30" t="s">
        <v>2479</v>
      </c>
      <c r="D196" s="36" t="s">
        <v>2480</v>
      </c>
      <c r="E196" s="19" t="s">
        <v>2460</v>
      </c>
      <c r="F196" s="32">
        <v>440</v>
      </c>
      <c r="G196" s="29">
        <v>165</v>
      </c>
      <c r="H196" s="33">
        <f aca="true" t="shared" si="10" ref="H196:H201">F196*G196</f>
        <v>72600</v>
      </c>
    </row>
    <row r="197" spans="1:8" ht="22.5">
      <c r="A197" s="29" t="s">
        <v>2453</v>
      </c>
      <c r="B197" s="19"/>
      <c r="C197" s="30" t="s">
        <v>2483</v>
      </c>
      <c r="D197" s="36" t="s">
        <v>2484</v>
      </c>
      <c r="E197" s="19" t="s">
        <v>2460</v>
      </c>
      <c r="F197" s="32">
        <v>1600</v>
      </c>
      <c r="G197" s="29">
        <v>165</v>
      </c>
      <c r="H197" s="33">
        <f t="shared" si="10"/>
        <v>264000</v>
      </c>
    </row>
    <row r="198" spans="1:8" ht="22.5">
      <c r="A198" s="29"/>
      <c r="B198" s="19"/>
      <c r="C198" s="19" t="s">
        <v>2485</v>
      </c>
      <c r="D198" s="36" t="s">
        <v>2486</v>
      </c>
      <c r="E198" s="19" t="s">
        <v>2460</v>
      </c>
      <c r="F198" s="32">
        <v>3400</v>
      </c>
      <c r="G198" s="29">
        <v>155</v>
      </c>
      <c r="H198" s="33">
        <f t="shared" si="10"/>
        <v>527000</v>
      </c>
    </row>
    <row r="199" spans="1:8" ht="11.25">
      <c r="A199" s="29" t="s">
        <v>2458</v>
      </c>
      <c r="B199" s="19"/>
      <c r="C199" s="30" t="s">
        <v>2487</v>
      </c>
      <c r="D199" s="36" t="s">
        <v>2488</v>
      </c>
      <c r="E199" s="19" t="s">
        <v>2460</v>
      </c>
      <c r="F199" s="32">
        <v>110</v>
      </c>
      <c r="G199" s="29">
        <v>120</v>
      </c>
      <c r="H199" s="33">
        <f t="shared" si="10"/>
        <v>13200</v>
      </c>
    </row>
    <row r="200" spans="1:8" ht="11.25">
      <c r="A200" s="29" t="s">
        <v>2461</v>
      </c>
      <c r="B200" s="19"/>
      <c r="C200" s="30" t="s">
        <v>2490</v>
      </c>
      <c r="D200" s="30" t="s">
        <v>2491</v>
      </c>
      <c r="E200" s="19" t="s">
        <v>2460</v>
      </c>
      <c r="F200" s="37">
        <v>295</v>
      </c>
      <c r="G200" s="10">
        <v>120</v>
      </c>
      <c r="H200" s="33">
        <f t="shared" si="10"/>
        <v>35400</v>
      </c>
    </row>
    <row r="201" spans="1:8" ht="11.25">
      <c r="A201" s="29" t="s">
        <v>2464</v>
      </c>
      <c r="B201" s="19"/>
      <c r="C201" s="30" t="s">
        <v>2493</v>
      </c>
      <c r="D201" s="36" t="s">
        <v>2494</v>
      </c>
      <c r="E201" s="19" t="s">
        <v>2460</v>
      </c>
      <c r="F201" s="32">
        <v>95</v>
      </c>
      <c r="G201" s="29">
        <v>62</v>
      </c>
      <c r="H201" s="33">
        <f t="shared" si="10"/>
        <v>5890</v>
      </c>
    </row>
    <row r="202" spans="1:9" ht="11.25">
      <c r="A202" s="29" t="s">
        <v>2467</v>
      </c>
      <c r="B202" s="19"/>
      <c r="C202" s="133"/>
      <c r="D202" s="133"/>
      <c r="E202" s="155"/>
      <c r="F202" s="156"/>
      <c r="G202" s="154"/>
      <c r="H202" s="157"/>
      <c r="I202" s="158">
        <f>SUM(H101:H201)</f>
        <v>5895504.65</v>
      </c>
    </row>
    <row r="203" spans="1:8" ht="11.25">
      <c r="A203" s="29" t="s">
        <v>2470</v>
      </c>
      <c r="B203" s="19"/>
      <c r="C203" s="34" t="s">
        <v>704</v>
      </c>
      <c r="D203" s="35" t="s">
        <v>705</v>
      </c>
      <c r="E203" s="19"/>
      <c r="F203" s="32"/>
      <c r="G203" s="29"/>
      <c r="H203" s="33"/>
    </row>
    <row r="204" spans="1:8" ht="33.75">
      <c r="A204" s="29" t="s">
        <v>2473</v>
      </c>
      <c r="B204" s="19"/>
      <c r="C204" s="30" t="s">
        <v>2495</v>
      </c>
      <c r="D204" s="36" t="s">
        <v>2496</v>
      </c>
      <c r="E204" s="19" t="s">
        <v>2460</v>
      </c>
      <c r="F204" s="37">
        <v>2175</v>
      </c>
      <c r="G204" s="10">
        <v>265</v>
      </c>
      <c r="H204" s="33">
        <f aca="true" t="shared" si="11" ref="H204:H212">F204*G204</f>
        <v>576375</v>
      </c>
    </row>
    <row r="205" spans="1:8" ht="11.25">
      <c r="A205" s="29"/>
      <c r="B205" s="19"/>
      <c r="C205" s="30" t="s">
        <v>2497</v>
      </c>
      <c r="D205" s="30" t="s">
        <v>2498</v>
      </c>
      <c r="E205" s="19" t="s">
        <v>2460</v>
      </c>
      <c r="F205" s="37">
        <v>929</v>
      </c>
      <c r="G205" s="10"/>
      <c r="H205" s="33">
        <f t="shared" si="11"/>
        <v>0</v>
      </c>
    </row>
    <row r="206" spans="1:8" ht="11.25">
      <c r="A206" s="29" t="s">
        <v>2478</v>
      </c>
      <c r="B206" s="19"/>
      <c r="C206" s="30" t="s">
        <v>2499</v>
      </c>
      <c r="D206" s="30" t="s">
        <v>2500</v>
      </c>
      <c r="E206" s="19" t="s">
        <v>2460</v>
      </c>
      <c r="F206" s="37">
        <v>1245</v>
      </c>
      <c r="G206" s="10"/>
      <c r="H206" s="33">
        <f t="shared" si="11"/>
        <v>0</v>
      </c>
    </row>
    <row r="207" spans="1:8" ht="22.5">
      <c r="A207" s="29" t="s">
        <v>2481</v>
      </c>
      <c r="B207" s="19" t="s">
        <v>2482</v>
      </c>
      <c r="C207" s="30" t="s">
        <v>2501</v>
      </c>
      <c r="D207" s="30" t="s">
        <v>2502</v>
      </c>
      <c r="E207" s="19" t="s">
        <v>189</v>
      </c>
      <c r="F207" s="37">
        <v>16</v>
      </c>
      <c r="G207" s="10">
        <v>145</v>
      </c>
      <c r="H207" s="33">
        <f t="shared" si="11"/>
        <v>2320</v>
      </c>
    </row>
    <row r="208" spans="1:8" ht="11.25">
      <c r="A208" s="29" t="s">
        <v>2489</v>
      </c>
      <c r="B208" s="15"/>
      <c r="C208" s="30" t="s">
        <v>2413</v>
      </c>
      <c r="D208" s="30" t="s">
        <v>2414</v>
      </c>
      <c r="E208" s="19" t="s">
        <v>2460</v>
      </c>
      <c r="F208" s="37">
        <v>2300</v>
      </c>
      <c r="G208" s="10">
        <v>215</v>
      </c>
      <c r="H208" s="33">
        <f t="shared" si="11"/>
        <v>494500</v>
      </c>
    </row>
    <row r="209" spans="1:8" ht="11.25">
      <c r="A209" s="29" t="s">
        <v>2492</v>
      </c>
      <c r="B209" s="19"/>
      <c r="C209" s="30" t="s">
        <v>2497</v>
      </c>
      <c r="D209" s="30" t="s">
        <v>2498</v>
      </c>
      <c r="E209" s="19" t="s">
        <v>2460</v>
      </c>
      <c r="F209" s="37">
        <v>637</v>
      </c>
      <c r="G209" s="10"/>
      <c r="H209" s="33">
        <f t="shared" si="11"/>
        <v>0</v>
      </c>
    </row>
    <row r="210" spans="1:8" ht="20.25" customHeight="1">
      <c r="A210" s="154"/>
      <c r="B210" s="155"/>
      <c r="C210" s="30" t="s">
        <v>2499</v>
      </c>
      <c r="D210" s="30" t="s">
        <v>2504</v>
      </c>
      <c r="E210" s="19" t="s">
        <v>2460</v>
      </c>
      <c r="F210" s="37">
        <v>1688</v>
      </c>
      <c r="G210" s="10"/>
      <c r="H210" s="33">
        <f t="shared" si="11"/>
        <v>0</v>
      </c>
    </row>
    <row r="211" spans="1:8" ht="20.25" customHeight="1">
      <c r="A211" s="154"/>
      <c r="B211" s="155"/>
      <c r="C211" s="30" t="s">
        <v>2501</v>
      </c>
      <c r="D211" s="30" t="s">
        <v>2502</v>
      </c>
      <c r="E211" s="19" t="s">
        <v>189</v>
      </c>
      <c r="F211" s="37">
        <v>41</v>
      </c>
      <c r="G211" s="10">
        <v>145</v>
      </c>
      <c r="H211" s="33">
        <f t="shared" si="11"/>
        <v>5945</v>
      </c>
    </row>
    <row r="212" spans="1:8" ht="14.25" customHeight="1">
      <c r="A212" s="154"/>
      <c r="B212" s="155"/>
      <c r="C212" s="30" t="s">
        <v>2415</v>
      </c>
      <c r="D212" s="30" t="s">
        <v>2416</v>
      </c>
      <c r="E212" s="19" t="s">
        <v>2460</v>
      </c>
      <c r="F212" s="37">
        <v>1679</v>
      </c>
      <c r="G212" s="10">
        <v>200</v>
      </c>
      <c r="H212" s="33">
        <f t="shared" si="11"/>
        <v>335800</v>
      </c>
    </row>
    <row r="213" spans="1:8" ht="17.25" customHeight="1">
      <c r="A213" s="154"/>
      <c r="B213" s="155"/>
      <c r="C213" s="30" t="s">
        <v>2497</v>
      </c>
      <c r="D213" s="30" t="s">
        <v>2498</v>
      </c>
      <c r="E213" s="19" t="s">
        <v>2460</v>
      </c>
      <c r="F213" s="37">
        <v>425</v>
      </c>
      <c r="G213" s="10"/>
      <c r="H213" s="33"/>
    </row>
    <row r="214" spans="1:8" ht="20.25" customHeight="1">
      <c r="A214" s="154"/>
      <c r="B214" s="155"/>
      <c r="C214" s="30" t="s">
        <v>2499</v>
      </c>
      <c r="D214" s="30" t="s">
        <v>2504</v>
      </c>
      <c r="E214" s="19" t="s">
        <v>2460</v>
      </c>
      <c r="F214" s="37">
        <v>1254</v>
      </c>
      <c r="G214" s="10"/>
      <c r="H214" s="33"/>
    </row>
    <row r="215" spans="1:8" ht="11.25">
      <c r="A215" s="10"/>
      <c r="B215" s="19"/>
      <c r="C215" s="30" t="s">
        <v>2501</v>
      </c>
      <c r="D215" s="30" t="s">
        <v>2505</v>
      </c>
      <c r="E215" s="19" t="s">
        <v>189</v>
      </c>
      <c r="F215" s="37">
        <v>28</v>
      </c>
      <c r="G215" s="10">
        <v>145</v>
      </c>
      <c r="H215" s="33">
        <f>F215*G215</f>
        <v>4060</v>
      </c>
    </row>
    <row r="216" spans="1:8" ht="11.25">
      <c r="A216" s="10"/>
      <c r="B216" s="15"/>
      <c r="C216" s="30" t="s">
        <v>2507</v>
      </c>
      <c r="D216" s="30" t="s">
        <v>2417</v>
      </c>
      <c r="E216" s="19" t="s">
        <v>2460</v>
      </c>
      <c r="F216" s="37">
        <v>226</v>
      </c>
      <c r="G216" s="10">
        <v>390</v>
      </c>
      <c r="H216" s="33">
        <f>F216*G216</f>
        <v>88140</v>
      </c>
    </row>
    <row r="217" spans="1:8" ht="11.25">
      <c r="A217" s="10"/>
      <c r="B217" s="15"/>
      <c r="C217" s="30" t="s">
        <v>2497</v>
      </c>
      <c r="D217" s="30" t="s">
        <v>2498</v>
      </c>
      <c r="E217" s="19" t="s">
        <v>2460</v>
      </c>
      <c r="F217" s="37">
        <v>226</v>
      </c>
      <c r="G217" s="10"/>
      <c r="H217" s="33">
        <f>F217*G217</f>
        <v>0</v>
      </c>
    </row>
    <row r="218" spans="1:8" ht="11.25">
      <c r="A218" s="10"/>
      <c r="B218" s="15"/>
      <c r="C218" s="30" t="s">
        <v>2501</v>
      </c>
      <c r="D218" s="30" t="s">
        <v>2505</v>
      </c>
      <c r="E218" s="19" t="s">
        <v>189</v>
      </c>
      <c r="F218" s="37">
        <v>38</v>
      </c>
      <c r="G218" s="10">
        <v>145</v>
      </c>
      <c r="H218" s="33">
        <f>F218*G218</f>
        <v>5510</v>
      </c>
    </row>
    <row r="219" spans="1:8" ht="22.5">
      <c r="A219" s="10"/>
      <c r="B219" s="15"/>
      <c r="C219" s="39" t="s">
        <v>2508</v>
      </c>
      <c r="D219" s="39" t="s">
        <v>2902</v>
      </c>
      <c r="E219" s="15"/>
      <c r="F219" s="37"/>
      <c r="G219" s="10"/>
      <c r="H219" s="9"/>
    </row>
    <row r="220" spans="1:8" ht="11.25">
      <c r="A220" s="10"/>
      <c r="B220" s="15"/>
      <c r="C220" s="30" t="s">
        <v>2904</v>
      </c>
      <c r="D220" s="30" t="s">
        <v>2905</v>
      </c>
      <c r="E220" s="19" t="s">
        <v>2460</v>
      </c>
      <c r="F220" s="37">
        <v>7945</v>
      </c>
      <c r="G220" s="10">
        <v>60</v>
      </c>
      <c r="H220" s="33">
        <f>F220*G220</f>
        <v>476700</v>
      </c>
    </row>
    <row r="221" spans="1:8" ht="11.25">
      <c r="A221" s="10" t="s">
        <v>2503</v>
      </c>
      <c r="B221" s="15"/>
      <c r="C221" s="39" t="s">
        <v>2906</v>
      </c>
      <c r="D221" s="39" t="s">
        <v>2907</v>
      </c>
      <c r="E221" s="15"/>
      <c r="F221" s="37"/>
      <c r="G221" s="10"/>
      <c r="H221" s="9"/>
    </row>
    <row r="222" spans="1:8" ht="22.5">
      <c r="A222" s="10"/>
      <c r="B222" s="15"/>
      <c r="C222" s="30" t="s">
        <v>2909</v>
      </c>
      <c r="D222" s="30" t="s">
        <v>2910</v>
      </c>
      <c r="E222" s="19" t="s">
        <v>2460</v>
      </c>
      <c r="F222" s="37">
        <v>3900</v>
      </c>
      <c r="G222" s="10">
        <v>195</v>
      </c>
      <c r="H222" s="33">
        <f>F222*G222</f>
        <v>760500</v>
      </c>
    </row>
    <row r="223" spans="1:8" ht="22.5">
      <c r="A223" s="10"/>
      <c r="B223" s="15"/>
      <c r="C223" s="30" t="s">
        <v>2912</v>
      </c>
      <c r="D223" s="30" t="s">
        <v>2913</v>
      </c>
      <c r="E223" s="15" t="s">
        <v>1196</v>
      </c>
      <c r="F223" s="37">
        <v>3300</v>
      </c>
      <c r="G223" s="10">
        <v>345</v>
      </c>
      <c r="H223" s="33">
        <f>F223*G223</f>
        <v>1138500</v>
      </c>
    </row>
    <row r="224" spans="1:8" ht="11.25">
      <c r="A224" s="10"/>
      <c r="B224" s="15"/>
      <c r="C224" s="164" t="s">
        <v>2915</v>
      </c>
      <c r="D224" s="165" t="s">
        <v>2916</v>
      </c>
      <c r="E224" s="45" t="s">
        <v>1196</v>
      </c>
      <c r="F224" s="46">
        <v>735</v>
      </c>
      <c r="G224" s="12">
        <v>85</v>
      </c>
      <c r="H224" s="166">
        <f>F224*G224</f>
        <v>62475</v>
      </c>
    </row>
    <row r="225" spans="1:9" ht="11.25">
      <c r="A225" s="10"/>
      <c r="B225" s="15"/>
      <c r="C225" s="161"/>
      <c r="D225" s="162"/>
      <c r="E225" s="160"/>
      <c r="F225" s="163"/>
      <c r="G225" s="159"/>
      <c r="H225" s="157"/>
      <c r="I225" s="171">
        <f>SUM(H204:H224)</f>
        <v>3950825</v>
      </c>
    </row>
    <row r="226" spans="1:8" ht="11.25">
      <c r="A226" s="10" t="s">
        <v>2506</v>
      </c>
      <c r="B226" s="15"/>
      <c r="C226" s="168" t="s">
        <v>706</v>
      </c>
      <c r="D226" s="169" t="s">
        <v>707</v>
      </c>
      <c r="E226" s="167"/>
      <c r="F226" s="170"/>
      <c r="G226" s="7"/>
      <c r="H226" s="8"/>
    </row>
    <row r="227" spans="1:8" ht="11.25">
      <c r="A227" s="10"/>
      <c r="B227" s="15"/>
      <c r="C227" s="42" t="s">
        <v>2917</v>
      </c>
      <c r="D227" s="14" t="s">
        <v>2918</v>
      </c>
      <c r="E227" s="19"/>
      <c r="F227" s="37"/>
      <c r="G227" s="10"/>
      <c r="H227" s="9"/>
    </row>
    <row r="228" spans="1:8" ht="11.25">
      <c r="A228" s="10"/>
      <c r="B228" s="15"/>
      <c r="C228" s="31" t="s">
        <v>2418</v>
      </c>
      <c r="D228" s="40" t="s">
        <v>2920</v>
      </c>
      <c r="E228" s="19" t="s">
        <v>2460</v>
      </c>
      <c r="F228" s="37">
        <v>26766</v>
      </c>
      <c r="G228" s="10">
        <v>12</v>
      </c>
      <c r="H228" s="33">
        <f>F228*G228</f>
        <v>321192</v>
      </c>
    </row>
    <row r="229" spans="1:8" ht="11.25">
      <c r="A229" s="10"/>
      <c r="B229" s="15"/>
      <c r="C229" s="31" t="s">
        <v>2922</v>
      </c>
      <c r="D229" s="40" t="s">
        <v>2923</v>
      </c>
      <c r="E229" s="19" t="s">
        <v>2460</v>
      </c>
      <c r="F229" s="37">
        <v>27000</v>
      </c>
      <c r="G229" s="10">
        <v>8</v>
      </c>
      <c r="H229" s="33">
        <f>F229*G229</f>
        <v>216000</v>
      </c>
    </row>
    <row r="230" spans="1:8" ht="22.5">
      <c r="A230" s="10" t="s">
        <v>2903</v>
      </c>
      <c r="B230" s="15"/>
      <c r="C230" s="42" t="s">
        <v>2924</v>
      </c>
      <c r="D230" s="42" t="s">
        <v>2925</v>
      </c>
      <c r="E230" s="19" t="s">
        <v>2460</v>
      </c>
      <c r="F230" s="37"/>
      <c r="G230" s="10"/>
      <c r="H230" s="9"/>
    </row>
    <row r="231" spans="1:8" ht="11.25">
      <c r="A231" s="10"/>
      <c r="B231" s="15"/>
      <c r="C231" s="31" t="s">
        <v>2928</v>
      </c>
      <c r="D231" s="31" t="s">
        <v>2929</v>
      </c>
      <c r="E231" s="19" t="s">
        <v>2460</v>
      </c>
      <c r="F231" s="37">
        <v>2000</v>
      </c>
      <c r="G231" s="10">
        <v>25</v>
      </c>
      <c r="H231" s="33">
        <f aca="true" t="shared" si="12" ref="H231:H238">F231*G231</f>
        <v>50000</v>
      </c>
    </row>
    <row r="232" spans="1:8" ht="22.5">
      <c r="A232" s="10" t="s">
        <v>2908</v>
      </c>
      <c r="B232" s="15"/>
      <c r="C232" s="31" t="s">
        <v>2931</v>
      </c>
      <c r="D232" s="31" t="s">
        <v>2932</v>
      </c>
      <c r="E232" s="19" t="s">
        <v>2460</v>
      </c>
      <c r="F232" s="37">
        <v>570</v>
      </c>
      <c r="G232" s="10">
        <v>18.75</v>
      </c>
      <c r="H232" s="33">
        <f t="shared" si="12"/>
        <v>10687.5</v>
      </c>
    </row>
    <row r="233" spans="1:8" ht="22.5">
      <c r="A233" s="10" t="s">
        <v>2911</v>
      </c>
      <c r="B233" s="15"/>
      <c r="C233" s="31" t="s">
        <v>2934</v>
      </c>
      <c r="D233" s="31" t="s">
        <v>2935</v>
      </c>
      <c r="E233" s="19" t="s">
        <v>2460</v>
      </c>
      <c r="F233" s="37">
        <v>125</v>
      </c>
      <c r="G233" s="10">
        <v>35</v>
      </c>
      <c r="H233" s="33">
        <f t="shared" si="12"/>
        <v>4375</v>
      </c>
    </row>
    <row r="234" spans="1:8" ht="22.5">
      <c r="A234" s="12" t="s">
        <v>2914</v>
      </c>
      <c r="B234" s="45"/>
      <c r="C234" s="31" t="s">
        <v>2937</v>
      </c>
      <c r="D234" s="31" t="s">
        <v>2938</v>
      </c>
      <c r="E234" s="19" t="s">
        <v>2460</v>
      </c>
      <c r="F234" s="37">
        <v>2500</v>
      </c>
      <c r="G234" s="10">
        <v>35</v>
      </c>
      <c r="H234" s="33">
        <f t="shared" si="12"/>
        <v>87500</v>
      </c>
    </row>
    <row r="235" spans="1:8" ht="21" customHeight="1">
      <c r="A235" s="159"/>
      <c r="B235" s="160"/>
      <c r="C235" s="31" t="s">
        <v>2940</v>
      </c>
      <c r="D235" s="31" t="s">
        <v>2941</v>
      </c>
      <c r="E235" s="19" t="s">
        <v>2460</v>
      </c>
      <c r="F235" s="37">
        <v>1182</v>
      </c>
      <c r="G235" s="10">
        <v>47.5</v>
      </c>
      <c r="H235" s="33">
        <f t="shared" si="12"/>
        <v>56145</v>
      </c>
    </row>
    <row r="236" spans="1:8" ht="22.5">
      <c r="A236" s="7"/>
      <c r="B236" s="167"/>
      <c r="C236" s="31" t="s">
        <v>2943</v>
      </c>
      <c r="D236" s="31" t="s">
        <v>2018</v>
      </c>
      <c r="E236" s="19" t="s">
        <v>2460</v>
      </c>
      <c r="F236" s="37">
        <v>1196</v>
      </c>
      <c r="G236" s="10">
        <v>31.25</v>
      </c>
      <c r="H236" s="33">
        <f t="shared" si="12"/>
        <v>37375</v>
      </c>
    </row>
    <row r="237" spans="1:8" ht="22.5">
      <c r="A237" s="10"/>
      <c r="B237" s="15"/>
      <c r="C237" s="31" t="s">
        <v>2019</v>
      </c>
      <c r="D237" s="31" t="s">
        <v>2020</v>
      </c>
      <c r="E237" s="19" t="s">
        <v>2460</v>
      </c>
      <c r="F237" s="37">
        <v>1182</v>
      </c>
      <c r="G237" s="10">
        <v>45</v>
      </c>
      <c r="H237" s="33">
        <f t="shared" si="12"/>
        <v>53190</v>
      </c>
    </row>
    <row r="238" spans="1:8" ht="33.75">
      <c r="A238" s="10" t="s">
        <v>2919</v>
      </c>
      <c r="B238" s="15"/>
      <c r="C238" s="31" t="s">
        <v>2030</v>
      </c>
      <c r="D238" s="31" t="s">
        <v>2031</v>
      </c>
      <c r="E238" s="19" t="s">
        <v>2460</v>
      </c>
      <c r="F238" s="37">
        <v>11500</v>
      </c>
      <c r="G238" s="10">
        <v>50</v>
      </c>
      <c r="H238" s="33">
        <f t="shared" si="12"/>
        <v>575000</v>
      </c>
    </row>
    <row r="239" spans="1:8" ht="11.25">
      <c r="A239" s="10" t="s">
        <v>2921</v>
      </c>
      <c r="B239" s="15"/>
      <c r="C239" s="41" t="s">
        <v>2032</v>
      </c>
      <c r="D239" s="41" t="s">
        <v>2033</v>
      </c>
      <c r="E239" s="19"/>
      <c r="F239" s="37"/>
      <c r="G239" s="10"/>
      <c r="H239" s="9"/>
    </row>
    <row r="240" spans="1:8" ht="11.25">
      <c r="A240" s="10"/>
      <c r="B240" s="15"/>
      <c r="C240" s="31" t="s">
        <v>2036</v>
      </c>
      <c r="D240" s="11" t="s">
        <v>2037</v>
      </c>
      <c r="E240" s="19" t="s">
        <v>2460</v>
      </c>
      <c r="F240" s="37">
        <v>170</v>
      </c>
      <c r="G240" s="10">
        <v>181.25</v>
      </c>
      <c r="H240" s="33">
        <f>F240*G240</f>
        <v>30812.5</v>
      </c>
    </row>
    <row r="241" spans="1:8" ht="11.25">
      <c r="A241" s="10" t="s">
        <v>2926</v>
      </c>
      <c r="B241" s="15" t="s">
        <v>2927</v>
      </c>
      <c r="C241" s="41" t="s">
        <v>2038</v>
      </c>
      <c r="D241" s="43" t="s">
        <v>2039</v>
      </c>
      <c r="E241" s="15"/>
      <c r="F241" s="37"/>
      <c r="G241" s="10"/>
      <c r="H241" s="9"/>
    </row>
    <row r="242" spans="1:8" ht="11.25">
      <c r="A242" s="10" t="s">
        <v>2930</v>
      </c>
      <c r="B242" s="15"/>
      <c r="C242" s="31" t="s">
        <v>2042</v>
      </c>
      <c r="D242" s="44" t="s">
        <v>2043</v>
      </c>
      <c r="E242" s="19" t="s">
        <v>2460</v>
      </c>
      <c r="F242" s="37">
        <v>1376</v>
      </c>
      <c r="G242" s="10">
        <v>37.5</v>
      </c>
      <c r="H242" s="33">
        <f>F242*G242</f>
        <v>51600</v>
      </c>
    </row>
    <row r="243" spans="1:8" ht="11.25">
      <c r="A243" s="10" t="s">
        <v>2933</v>
      </c>
      <c r="B243" s="15"/>
      <c r="C243" s="31" t="s">
        <v>2046</v>
      </c>
      <c r="D243" s="44" t="s">
        <v>2047</v>
      </c>
      <c r="E243" s="19" t="s">
        <v>2460</v>
      </c>
      <c r="F243" s="37">
        <v>1126</v>
      </c>
      <c r="G243" s="10">
        <v>37.5</v>
      </c>
      <c r="H243" s="33">
        <f>F243*G243</f>
        <v>42225</v>
      </c>
    </row>
    <row r="244" spans="1:8" ht="11.25">
      <c r="A244" s="10" t="s">
        <v>2936</v>
      </c>
      <c r="B244" s="15"/>
      <c r="C244" s="31" t="s">
        <v>2050</v>
      </c>
      <c r="D244" s="44" t="s">
        <v>2051</v>
      </c>
      <c r="E244" s="19" t="s">
        <v>2460</v>
      </c>
      <c r="F244" s="37">
        <v>2600</v>
      </c>
      <c r="G244" s="10">
        <v>50</v>
      </c>
      <c r="H244" s="33">
        <f>F244*G244</f>
        <v>130000</v>
      </c>
    </row>
    <row r="245" spans="1:8" ht="11.25">
      <c r="A245" s="10" t="s">
        <v>2939</v>
      </c>
      <c r="B245" s="15"/>
      <c r="C245" s="31" t="s">
        <v>2053</v>
      </c>
      <c r="D245" s="44" t="s">
        <v>2054</v>
      </c>
      <c r="E245" s="19" t="s">
        <v>2460</v>
      </c>
      <c r="F245" s="37">
        <v>3200</v>
      </c>
      <c r="G245" s="10">
        <v>37.5</v>
      </c>
      <c r="H245" s="33">
        <f>F245*G245</f>
        <v>120000</v>
      </c>
    </row>
    <row r="246" spans="1:8" ht="11.25">
      <c r="A246" s="10" t="s">
        <v>2942</v>
      </c>
      <c r="B246" s="15"/>
      <c r="C246" s="31" t="s">
        <v>2057</v>
      </c>
      <c r="D246" s="44" t="s">
        <v>2058</v>
      </c>
      <c r="E246" s="19" t="s">
        <v>1196</v>
      </c>
      <c r="F246" s="37">
        <v>2250</v>
      </c>
      <c r="G246" s="10">
        <v>12.5</v>
      </c>
      <c r="H246" s="33">
        <f>F246*G246</f>
        <v>28125</v>
      </c>
    </row>
    <row r="247" spans="1:8" ht="11.25">
      <c r="A247" s="10" t="s">
        <v>2034</v>
      </c>
      <c r="B247" s="15" t="s">
        <v>2035</v>
      </c>
      <c r="C247" s="49" t="s">
        <v>2059</v>
      </c>
      <c r="D247" s="49" t="s">
        <v>2060</v>
      </c>
      <c r="E247" s="48"/>
      <c r="F247" s="50"/>
      <c r="G247" s="50"/>
      <c r="H247" s="50"/>
    </row>
    <row r="248" spans="1:8" ht="11.25">
      <c r="A248" s="10"/>
      <c r="B248" s="15"/>
      <c r="C248" s="36" t="s">
        <v>2063</v>
      </c>
      <c r="D248" s="36" t="s">
        <v>2064</v>
      </c>
      <c r="E248" s="48" t="s">
        <v>183</v>
      </c>
      <c r="F248" s="50">
        <v>410</v>
      </c>
      <c r="G248" s="50">
        <v>43.74</v>
      </c>
      <c r="H248" s="50">
        <f>F248*G248</f>
        <v>17933.4</v>
      </c>
    </row>
    <row r="249" spans="1:8" ht="11.25">
      <c r="A249" s="10" t="s">
        <v>2040</v>
      </c>
      <c r="B249" s="15" t="s">
        <v>2041</v>
      </c>
      <c r="C249" s="36" t="s">
        <v>2067</v>
      </c>
      <c r="D249" s="36" t="s">
        <v>2068</v>
      </c>
      <c r="E249" s="48" t="s">
        <v>183</v>
      </c>
      <c r="F249" s="33">
        <v>9700</v>
      </c>
      <c r="G249" s="33">
        <v>43.4</v>
      </c>
      <c r="H249" s="33">
        <f>F249*G249</f>
        <v>420980</v>
      </c>
    </row>
    <row r="250" spans="1:8" ht="11.25">
      <c r="A250" s="10" t="s">
        <v>2044</v>
      </c>
      <c r="B250" s="15" t="s">
        <v>2045</v>
      </c>
      <c r="C250" s="36" t="s">
        <v>2070</v>
      </c>
      <c r="D250" s="36" t="s">
        <v>2071</v>
      </c>
      <c r="E250" s="48" t="s">
        <v>183</v>
      </c>
      <c r="F250" s="50">
        <v>1470</v>
      </c>
      <c r="G250" s="50">
        <v>50</v>
      </c>
      <c r="H250" s="50">
        <f>F250*G250</f>
        <v>73500</v>
      </c>
    </row>
    <row r="251" spans="1:8" ht="11.25">
      <c r="A251" s="10" t="s">
        <v>2048</v>
      </c>
      <c r="B251" s="15" t="s">
        <v>2049</v>
      </c>
      <c r="C251" s="35" t="s">
        <v>2072</v>
      </c>
      <c r="D251" s="35" t="s">
        <v>2073</v>
      </c>
      <c r="E251" s="48"/>
      <c r="F251" s="50"/>
      <c r="G251" s="50"/>
      <c r="H251" s="50">
        <f>F251*G251</f>
        <v>0</v>
      </c>
    </row>
    <row r="252" spans="1:8" ht="11.25">
      <c r="A252" s="10" t="s">
        <v>2052</v>
      </c>
      <c r="B252" s="15" t="s">
        <v>2045</v>
      </c>
      <c r="C252" s="36" t="s">
        <v>2076</v>
      </c>
      <c r="D252" s="36" t="s">
        <v>2077</v>
      </c>
      <c r="E252" s="48" t="s">
        <v>183</v>
      </c>
      <c r="F252" s="50">
        <v>2500</v>
      </c>
      <c r="G252" s="50">
        <v>81.25</v>
      </c>
      <c r="H252" s="50">
        <f>F252*G252</f>
        <v>203125</v>
      </c>
    </row>
    <row r="253" spans="1:8" ht="33.75">
      <c r="A253" s="10" t="s">
        <v>2055</v>
      </c>
      <c r="B253" s="15" t="s">
        <v>2056</v>
      </c>
      <c r="C253" s="49" t="s">
        <v>2766</v>
      </c>
      <c r="D253" s="49" t="s">
        <v>2767</v>
      </c>
      <c r="E253" s="48"/>
      <c r="F253" s="50"/>
      <c r="G253" s="50"/>
      <c r="H253" s="50"/>
    </row>
    <row r="254" spans="1:8" ht="22.5">
      <c r="A254" s="10"/>
      <c r="B254" s="15"/>
      <c r="C254" s="36" t="s">
        <v>2770</v>
      </c>
      <c r="D254" s="36" t="s">
        <v>2771</v>
      </c>
      <c r="E254" s="48" t="s">
        <v>183</v>
      </c>
      <c r="F254" s="50">
        <v>16000</v>
      </c>
      <c r="G254" s="50">
        <v>25</v>
      </c>
      <c r="H254" s="50">
        <f>F254*G254</f>
        <v>400000</v>
      </c>
    </row>
    <row r="255" spans="1:8" ht="22.5">
      <c r="A255" s="10"/>
      <c r="B255" s="10"/>
      <c r="C255" s="36" t="s">
        <v>2774</v>
      </c>
      <c r="D255" s="36" t="s">
        <v>2775</v>
      </c>
      <c r="E255" s="48" t="s">
        <v>189</v>
      </c>
      <c r="F255" s="50">
        <v>2100</v>
      </c>
      <c r="G255" s="50">
        <v>31.25</v>
      </c>
      <c r="H255" s="50">
        <f>F255*G255</f>
        <v>65625</v>
      </c>
    </row>
    <row r="256" spans="1:8" ht="11.25">
      <c r="A256" s="10"/>
      <c r="B256" s="10"/>
      <c r="C256" s="36" t="s">
        <v>2778</v>
      </c>
      <c r="D256" s="36" t="s">
        <v>2779</v>
      </c>
      <c r="E256" s="48" t="s">
        <v>1196</v>
      </c>
      <c r="F256" s="50">
        <v>2400</v>
      </c>
      <c r="G256" s="50">
        <v>10</v>
      </c>
      <c r="H256" s="50">
        <f>F256*G256</f>
        <v>24000</v>
      </c>
    </row>
    <row r="257" spans="1:8" ht="11.25">
      <c r="A257" s="48"/>
      <c r="B257" s="48"/>
      <c r="C257" s="36" t="s">
        <v>2782</v>
      </c>
      <c r="D257" s="36" t="s">
        <v>2806</v>
      </c>
      <c r="E257" s="48" t="s">
        <v>2807</v>
      </c>
      <c r="F257" s="50">
        <v>2120</v>
      </c>
      <c r="G257" s="50">
        <v>12.5</v>
      </c>
      <c r="H257" s="50">
        <f>F257*G257</f>
        <v>26500</v>
      </c>
    </row>
    <row r="258" spans="1:8" ht="11.25">
      <c r="A258" s="29" t="s">
        <v>2061</v>
      </c>
      <c r="B258" s="29" t="s">
        <v>2062</v>
      </c>
      <c r="C258" s="30" t="s">
        <v>2809</v>
      </c>
      <c r="D258" s="30" t="s">
        <v>2810</v>
      </c>
      <c r="E258" s="29" t="s">
        <v>1196</v>
      </c>
      <c r="F258" s="33">
        <v>5000</v>
      </c>
      <c r="G258" s="33">
        <v>18.75</v>
      </c>
      <c r="H258" s="33">
        <f>F258*G258</f>
        <v>93750</v>
      </c>
    </row>
    <row r="259" spans="1:8" ht="11.25">
      <c r="A259" s="48" t="s">
        <v>2065</v>
      </c>
      <c r="B259" s="48" t="s">
        <v>2066</v>
      </c>
      <c r="C259" s="49" t="s">
        <v>2811</v>
      </c>
      <c r="D259" s="49" t="s">
        <v>2812</v>
      </c>
      <c r="E259" s="48"/>
      <c r="F259" s="50"/>
      <c r="G259" s="50"/>
      <c r="H259" s="50"/>
    </row>
    <row r="260" spans="1:8" ht="11.25">
      <c r="A260" s="48" t="s">
        <v>2069</v>
      </c>
      <c r="B260" s="48" t="s">
        <v>2062</v>
      </c>
      <c r="C260" s="36" t="s">
        <v>2815</v>
      </c>
      <c r="D260" s="36" t="s">
        <v>2816</v>
      </c>
      <c r="E260" s="48" t="s">
        <v>183</v>
      </c>
      <c r="F260" s="50">
        <v>1134</v>
      </c>
      <c r="G260" s="50">
        <v>25</v>
      </c>
      <c r="H260" s="50">
        <f>F260*G260</f>
        <v>28350</v>
      </c>
    </row>
    <row r="261" spans="1:8" ht="11.25">
      <c r="A261" s="48"/>
      <c r="B261" s="48"/>
      <c r="C261" s="36" t="s">
        <v>2819</v>
      </c>
      <c r="D261" s="36" t="s">
        <v>2820</v>
      </c>
      <c r="E261" s="48" t="s">
        <v>1196</v>
      </c>
      <c r="F261" s="50">
        <v>550</v>
      </c>
      <c r="G261" s="50">
        <v>12.5</v>
      </c>
      <c r="H261" s="50">
        <f>F261*G261</f>
        <v>6875</v>
      </c>
    </row>
    <row r="262" spans="1:8" ht="22.5">
      <c r="A262" s="48" t="s">
        <v>2074</v>
      </c>
      <c r="B262" s="48" t="s">
        <v>2075</v>
      </c>
      <c r="C262" s="49" t="s">
        <v>2821</v>
      </c>
      <c r="D262" s="49" t="s">
        <v>2822</v>
      </c>
      <c r="E262" s="48"/>
      <c r="F262" s="50"/>
      <c r="G262" s="50"/>
      <c r="H262" s="50"/>
    </row>
    <row r="263" spans="1:8" ht="11.25">
      <c r="A263" s="48"/>
      <c r="B263" s="48"/>
      <c r="C263" s="36" t="s">
        <v>2825</v>
      </c>
      <c r="D263" s="36" t="s">
        <v>2826</v>
      </c>
      <c r="E263" s="48" t="s">
        <v>183</v>
      </c>
      <c r="F263" s="50">
        <v>1000</v>
      </c>
      <c r="G263" s="50">
        <v>39.5</v>
      </c>
      <c r="H263" s="50">
        <f>F263*G263</f>
        <v>39500</v>
      </c>
    </row>
    <row r="264" spans="1:8" ht="22.5">
      <c r="A264" s="48" t="s">
        <v>2768</v>
      </c>
      <c r="B264" s="48" t="s">
        <v>2769</v>
      </c>
      <c r="C264" s="35" t="s">
        <v>2827</v>
      </c>
      <c r="D264" s="35" t="s">
        <v>2828</v>
      </c>
      <c r="E264" s="48"/>
      <c r="F264" s="50"/>
      <c r="G264" s="50"/>
      <c r="H264" s="50"/>
    </row>
    <row r="265" spans="1:8" ht="33.75">
      <c r="A265" s="48" t="s">
        <v>2772</v>
      </c>
      <c r="B265" s="48" t="s">
        <v>2773</v>
      </c>
      <c r="C265" s="36" t="s">
        <v>2827</v>
      </c>
      <c r="D265" s="36" t="s">
        <v>2828</v>
      </c>
      <c r="E265" s="48" t="s">
        <v>183</v>
      </c>
      <c r="F265" s="50">
        <v>1220</v>
      </c>
      <c r="G265" s="50">
        <v>43.75</v>
      </c>
      <c r="H265" s="50">
        <f>F265*G265</f>
        <v>53375</v>
      </c>
    </row>
    <row r="266" spans="1:8" ht="11.25">
      <c r="A266" s="48" t="s">
        <v>2776</v>
      </c>
      <c r="B266" s="48" t="s">
        <v>2777</v>
      </c>
      <c r="C266" s="49" t="s">
        <v>2831</v>
      </c>
      <c r="D266" s="49" t="s">
        <v>2832</v>
      </c>
      <c r="E266" s="48"/>
      <c r="F266" s="50"/>
      <c r="G266" s="50"/>
      <c r="H266" s="50"/>
    </row>
    <row r="267" spans="1:8" ht="22.5">
      <c r="A267" s="48" t="s">
        <v>2780</v>
      </c>
      <c r="B267" s="48" t="s">
        <v>2781</v>
      </c>
      <c r="C267" s="36" t="s">
        <v>2831</v>
      </c>
      <c r="D267" s="36" t="s">
        <v>2832</v>
      </c>
      <c r="E267" s="48" t="s">
        <v>183</v>
      </c>
      <c r="F267" s="50">
        <v>750</v>
      </c>
      <c r="G267" s="50">
        <v>31.25</v>
      </c>
      <c r="H267" s="50">
        <f>F267*G267</f>
        <v>23437.5</v>
      </c>
    </row>
    <row r="268" spans="1:8" ht="11.25">
      <c r="A268" s="48" t="s">
        <v>2808</v>
      </c>
      <c r="B268" s="48"/>
      <c r="C268" s="49" t="s">
        <v>2835</v>
      </c>
      <c r="D268" s="49" t="s">
        <v>2836</v>
      </c>
      <c r="E268" s="48"/>
      <c r="F268" s="50"/>
      <c r="G268" s="50"/>
      <c r="H268" s="50"/>
    </row>
    <row r="269" spans="1:8" ht="11.25">
      <c r="A269" s="48"/>
      <c r="B269" s="48"/>
      <c r="C269" s="36" t="s">
        <v>2839</v>
      </c>
      <c r="D269" s="36" t="s">
        <v>2840</v>
      </c>
      <c r="E269" s="48" t="s">
        <v>183</v>
      </c>
      <c r="F269" s="50">
        <v>440</v>
      </c>
      <c r="G269" s="50">
        <v>75</v>
      </c>
      <c r="H269" s="50">
        <f>F269*G269</f>
        <v>33000</v>
      </c>
    </row>
    <row r="270" spans="1:8" ht="11.25">
      <c r="A270" s="48" t="s">
        <v>2813</v>
      </c>
      <c r="B270" s="48" t="s">
        <v>2814</v>
      </c>
      <c r="C270" s="49" t="s">
        <v>2841</v>
      </c>
      <c r="D270" s="49" t="s">
        <v>2842</v>
      </c>
      <c r="E270" s="48"/>
      <c r="F270" s="50"/>
      <c r="G270" s="50"/>
      <c r="H270" s="50"/>
    </row>
    <row r="271" spans="1:8" ht="11.25">
      <c r="A271" s="48" t="s">
        <v>2817</v>
      </c>
      <c r="B271" s="48" t="s">
        <v>2818</v>
      </c>
      <c r="C271" s="36" t="s">
        <v>2845</v>
      </c>
      <c r="D271" s="36" t="s">
        <v>2846</v>
      </c>
      <c r="E271" s="48" t="s">
        <v>183</v>
      </c>
      <c r="F271" s="50">
        <v>120</v>
      </c>
      <c r="G271" s="50">
        <v>12.5</v>
      </c>
      <c r="H271" s="50">
        <f>F271*G271</f>
        <v>1500</v>
      </c>
    </row>
    <row r="272" spans="1:8" ht="11.25">
      <c r="A272" s="48"/>
      <c r="B272" s="48"/>
      <c r="C272" s="49" t="s">
        <v>2847</v>
      </c>
      <c r="D272" s="49" t="s">
        <v>2848</v>
      </c>
      <c r="E272" s="48"/>
      <c r="F272" s="50"/>
      <c r="G272" s="50"/>
      <c r="H272" s="50"/>
    </row>
    <row r="273" spans="1:8" ht="22.5">
      <c r="A273" s="48" t="s">
        <v>2823</v>
      </c>
      <c r="B273" s="48" t="s">
        <v>2824</v>
      </c>
      <c r="C273" s="36" t="s">
        <v>2851</v>
      </c>
      <c r="D273" s="36" t="s">
        <v>2852</v>
      </c>
      <c r="E273" s="48" t="s">
        <v>183</v>
      </c>
      <c r="F273" s="33">
        <v>59615</v>
      </c>
      <c r="G273" s="33">
        <v>6.5</v>
      </c>
      <c r="H273" s="33">
        <f>F273*G273</f>
        <v>387497.5</v>
      </c>
    </row>
    <row r="274" spans="1:8" ht="11.25">
      <c r="A274" s="48"/>
      <c r="B274" s="48"/>
      <c r="C274" s="36" t="s">
        <v>2855</v>
      </c>
      <c r="D274" s="36" t="s">
        <v>2856</v>
      </c>
      <c r="E274" s="48" t="s">
        <v>183</v>
      </c>
      <c r="F274" s="50">
        <v>32124</v>
      </c>
      <c r="G274" s="33">
        <v>6.5</v>
      </c>
      <c r="H274" s="50">
        <f>F274*G274</f>
        <v>208806</v>
      </c>
    </row>
    <row r="275" spans="1:8" ht="22.5">
      <c r="A275" s="48" t="s">
        <v>2829</v>
      </c>
      <c r="B275" s="48" t="s">
        <v>2830</v>
      </c>
      <c r="C275" s="36" t="s">
        <v>2858</v>
      </c>
      <c r="D275" s="36" t="s">
        <v>2859</v>
      </c>
      <c r="E275" s="48" t="s">
        <v>183</v>
      </c>
      <c r="F275" s="50">
        <v>47750</v>
      </c>
      <c r="G275" s="50">
        <v>5</v>
      </c>
      <c r="H275" s="50">
        <f>F275*G275</f>
        <v>238750</v>
      </c>
    </row>
    <row r="276" spans="1:8" ht="11.25">
      <c r="A276" s="48"/>
      <c r="B276" s="48"/>
      <c r="C276" s="49" t="s">
        <v>2860</v>
      </c>
      <c r="D276" s="49" t="s">
        <v>2861</v>
      </c>
      <c r="E276" s="48"/>
      <c r="F276" s="50"/>
      <c r="G276" s="50"/>
      <c r="H276" s="50"/>
    </row>
    <row r="277" spans="1:8" ht="11.25">
      <c r="A277" s="48" t="s">
        <v>2833</v>
      </c>
      <c r="B277" s="48" t="s">
        <v>2834</v>
      </c>
      <c r="C277" s="36" t="s">
        <v>2864</v>
      </c>
      <c r="D277" s="36" t="s">
        <v>2865</v>
      </c>
      <c r="E277" s="48" t="s">
        <v>183</v>
      </c>
      <c r="F277" s="50">
        <v>1775</v>
      </c>
      <c r="G277" s="50">
        <v>25</v>
      </c>
      <c r="H277" s="50">
        <f>F277*G277</f>
        <v>44375</v>
      </c>
    </row>
    <row r="278" spans="1:8" ht="11.25">
      <c r="A278" s="48"/>
      <c r="B278" s="48"/>
      <c r="C278" s="36" t="s">
        <v>2868</v>
      </c>
      <c r="D278" s="36" t="s">
        <v>2869</v>
      </c>
      <c r="E278" s="48" t="s">
        <v>183</v>
      </c>
      <c r="F278" s="50">
        <v>600</v>
      </c>
      <c r="G278" s="598">
        <v>31.24</v>
      </c>
      <c r="H278" s="50">
        <f>F278*G278</f>
        <v>18744</v>
      </c>
    </row>
    <row r="279" spans="1:8" ht="22.5">
      <c r="A279" s="48" t="s">
        <v>2837</v>
      </c>
      <c r="B279" s="48" t="s">
        <v>2838</v>
      </c>
      <c r="C279" s="49" t="s">
        <v>2870</v>
      </c>
      <c r="D279" s="49" t="s">
        <v>2871</v>
      </c>
      <c r="E279" s="48"/>
      <c r="F279" s="50"/>
      <c r="G279" s="50"/>
      <c r="H279" s="50"/>
    </row>
    <row r="280" spans="1:8" ht="11.25">
      <c r="A280" s="48"/>
      <c r="B280" s="48"/>
      <c r="C280" s="54" t="s">
        <v>2873</v>
      </c>
      <c r="D280" s="54" t="s">
        <v>2874</v>
      </c>
      <c r="E280" s="53" t="s">
        <v>183</v>
      </c>
      <c r="F280" s="55">
        <v>180</v>
      </c>
      <c r="G280" s="55">
        <v>312.5</v>
      </c>
      <c r="H280" s="55">
        <f>F280*G280</f>
        <v>56250</v>
      </c>
    </row>
    <row r="281" spans="1:9" ht="22.5">
      <c r="A281" s="48" t="s">
        <v>2843</v>
      </c>
      <c r="B281" s="48" t="s">
        <v>2844</v>
      </c>
      <c r="C281" s="159"/>
      <c r="D281" s="159"/>
      <c r="E281" s="159"/>
      <c r="F281" s="172"/>
      <c r="G281" s="172"/>
      <c r="H281" s="172"/>
      <c r="I281" s="171">
        <f>SUM(H226:H280)</f>
        <v>4280100.4</v>
      </c>
    </row>
    <row r="282" spans="1:8" ht="11.25">
      <c r="A282" s="48"/>
      <c r="B282" s="48"/>
      <c r="C282" s="174" t="s">
        <v>708</v>
      </c>
      <c r="D282" s="174" t="s">
        <v>709</v>
      </c>
      <c r="E282" s="175"/>
      <c r="F282" s="175"/>
      <c r="G282" s="176"/>
      <c r="H282" s="177"/>
    </row>
    <row r="283" spans="1:8" ht="22.5">
      <c r="A283" s="48" t="s">
        <v>2849</v>
      </c>
      <c r="B283" s="48" t="s">
        <v>2850</v>
      </c>
      <c r="C283" s="49" t="s">
        <v>2875</v>
      </c>
      <c r="D283" s="49" t="s">
        <v>2876</v>
      </c>
      <c r="E283" s="51"/>
      <c r="F283" s="51"/>
      <c r="G283" s="52"/>
      <c r="H283" s="50"/>
    </row>
    <row r="284" spans="1:8" ht="22.5">
      <c r="A284" s="48" t="s">
        <v>2853</v>
      </c>
      <c r="B284" s="48" t="s">
        <v>2854</v>
      </c>
      <c r="C284" s="36" t="s">
        <v>2878</v>
      </c>
      <c r="D284" s="36" t="s">
        <v>2879</v>
      </c>
      <c r="E284" s="51" t="s">
        <v>189</v>
      </c>
      <c r="F284" s="51">
        <v>1</v>
      </c>
      <c r="G284" s="52">
        <v>2700</v>
      </c>
      <c r="H284" s="50">
        <f>F284*G284</f>
        <v>2700</v>
      </c>
    </row>
    <row r="285" spans="1:8" ht="22.5">
      <c r="A285" s="48" t="s">
        <v>2857</v>
      </c>
      <c r="B285" s="48" t="s">
        <v>2854</v>
      </c>
      <c r="C285" s="36" t="s">
        <v>2881</v>
      </c>
      <c r="D285" s="36" t="s">
        <v>2882</v>
      </c>
      <c r="E285" s="51" t="s">
        <v>189</v>
      </c>
      <c r="F285" s="51">
        <v>3</v>
      </c>
      <c r="G285" s="52">
        <v>3250</v>
      </c>
      <c r="H285" s="50">
        <f>F285*G285</f>
        <v>9750</v>
      </c>
    </row>
    <row r="286" spans="1:8" ht="22.5">
      <c r="A286" s="48"/>
      <c r="B286" s="48"/>
      <c r="C286" s="36" t="s">
        <v>2884</v>
      </c>
      <c r="D286" s="36" t="s">
        <v>2885</v>
      </c>
      <c r="E286" s="51" t="s">
        <v>189</v>
      </c>
      <c r="F286" s="51">
        <v>6</v>
      </c>
      <c r="G286" s="52">
        <v>3750</v>
      </c>
      <c r="H286" s="50">
        <f>F286*G286</f>
        <v>22500</v>
      </c>
    </row>
    <row r="287" spans="1:8" ht="22.5">
      <c r="A287" s="48" t="s">
        <v>2862</v>
      </c>
      <c r="B287" s="48" t="s">
        <v>2863</v>
      </c>
      <c r="C287" s="36" t="s">
        <v>2887</v>
      </c>
      <c r="D287" s="36" t="s">
        <v>2888</v>
      </c>
      <c r="E287" s="51" t="s">
        <v>189</v>
      </c>
      <c r="F287" s="51">
        <v>1</v>
      </c>
      <c r="G287" s="52">
        <v>4350</v>
      </c>
      <c r="H287" s="50">
        <f>F287*G287</f>
        <v>4350</v>
      </c>
    </row>
    <row r="288" spans="1:8" ht="22.5">
      <c r="A288" s="48" t="s">
        <v>2866</v>
      </c>
      <c r="B288" s="48" t="s">
        <v>2867</v>
      </c>
      <c r="C288" s="36" t="s">
        <v>2890</v>
      </c>
      <c r="D288" s="36" t="s">
        <v>2891</v>
      </c>
      <c r="E288" s="51" t="s">
        <v>189</v>
      </c>
      <c r="F288" s="51">
        <v>7</v>
      </c>
      <c r="G288" s="52">
        <v>4950</v>
      </c>
      <c r="H288" s="50">
        <f>F288*G288</f>
        <v>34650</v>
      </c>
    </row>
    <row r="289" spans="1:8" ht="11.25">
      <c r="A289" s="139">
        <v>99400</v>
      </c>
      <c r="B289" s="48"/>
      <c r="C289" s="49" t="s">
        <v>2892</v>
      </c>
      <c r="D289" s="49" t="s">
        <v>2893</v>
      </c>
      <c r="E289" s="51"/>
      <c r="F289" s="51"/>
      <c r="G289" s="52"/>
      <c r="H289" s="50"/>
    </row>
    <row r="290" spans="1:8" ht="22.5">
      <c r="A290" s="53" t="s">
        <v>2872</v>
      </c>
      <c r="B290" s="53"/>
      <c r="C290" s="36" t="s">
        <v>2895</v>
      </c>
      <c r="D290" s="36" t="s">
        <v>2896</v>
      </c>
      <c r="E290" s="51" t="s">
        <v>189</v>
      </c>
      <c r="F290" s="51">
        <v>1</v>
      </c>
      <c r="G290" s="52">
        <v>6350</v>
      </c>
      <c r="H290" s="50">
        <f aca="true" t="shared" si="13" ref="H290:H303">F290*G290</f>
        <v>6350</v>
      </c>
    </row>
    <row r="291" spans="1:8" ht="24.75" customHeight="1">
      <c r="A291" s="159"/>
      <c r="B291" s="159"/>
      <c r="C291" s="36" t="s">
        <v>2898</v>
      </c>
      <c r="D291" s="36" t="s">
        <v>2899</v>
      </c>
      <c r="E291" s="51" t="s">
        <v>189</v>
      </c>
      <c r="F291" s="51">
        <v>1</v>
      </c>
      <c r="G291" s="52">
        <v>5200</v>
      </c>
      <c r="H291" s="50">
        <f t="shared" si="13"/>
        <v>5200</v>
      </c>
    </row>
    <row r="292" spans="1:8" ht="22.5">
      <c r="A292" s="173"/>
      <c r="B292" s="173"/>
      <c r="C292" s="36" t="s">
        <v>2901</v>
      </c>
      <c r="D292" s="36" t="s">
        <v>849</v>
      </c>
      <c r="E292" s="51" t="s">
        <v>189</v>
      </c>
      <c r="F292" s="51">
        <v>3</v>
      </c>
      <c r="G292" s="52">
        <v>5200</v>
      </c>
      <c r="H292" s="50">
        <f t="shared" si="13"/>
        <v>15600</v>
      </c>
    </row>
    <row r="293" spans="1:8" ht="22.5">
      <c r="A293" s="48"/>
      <c r="B293" s="48"/>
      <c r="C293" s="36" t="s">
        <v>851</v>
      </c>
      <c r="D293" s="36" t="s">
        <v>852</v>
      </c>
      <c r="E293" s="51" t="s">
        <v>189</v>
      </c>
      <c r="F293" s="51">
        <v>1</v>
      </c>
      <c r="G293" s="52">
        <v>4550</v>
      </c>
      <c r="H293" s="50">
        <f t="shared" si="13"/>
        <v>4550</v>
      </c>
    </row>
    <row r="294" spans="1:8" ht="22.5">
      <c r="A294" s="48" t="s">
        <v>2877</v>
      </c>
      <c r="B294" s="48"/>
      <c r="C294" s="36" t="s">
        <v>854</v>
      </c>
      <c r="D294" s="36" t="s">
        <v>855</v>
      </c>
      <c r="E294" s="51" t="s">
        <v>189</v>
      </c>
      <c r="F294" s="51">
        <v>1</v>
      </c>
      <c r="G294" s="52">
        <v>4550</v>
      </c>
      <c r="H294" s="50">
        <f t="shared" si="13"/>
        <v>4550</v>
      </c>
    </row>
    <row r="295" spans="1:8" ht="22.5">
      <c r="A295" s="48" t="s">
        <v>2880</v>
      </c>
      <c r="B295" s="48"/>
      <c r="C295" s="36" t="s">
        <v>857</v>
      </c>
      <c r="D295" s="36" t="s">
        <v>858</v>
      </c>
      <c r="E295" s="51" t="s">
        <v>189</v>
      </c>
      <c r="F295" s="51">
        <v>1</v>
      </c>
      <c r="G295" s="52">
        <v>3950</v>
      </c>
      <c r="H295" s="50">
        <f t="shared" si="13"/>
        <v>3950</v>
      </c>
    </row>
    <row r="296" spans="1:8" ht="22.5">
      <c r="A296" s="48" t="s">
        <v>2883</v>
      </c>
      <c r="B296" s="48"/>
      <c r="C296" s="36" t="s">
        <v>860</v>
      </c>
      <c r="D296" s="36" t="s">
        <v>861</v>
      </c>
      <c r="E296" s="51" t="s">
        <v>189</v>
      </c>
      <c r="F296" s="51">
        <v>1</v>
      </c>
      <c r="G296" s="52">
        <v>4550</v>
      </c>
      <c r="H296" s="50">
        <f t="shared" si="13"/>
        <v>4550</v>
      </c>
    </row>
    <row r="297" spans="1:8" ht="22.5">
      <c r="A297" s="48" t="s">
        <v>2886</v>
      </c>
      <c r="B297" s="48"/>
      <c r="C297" s="36" t="s">
        <v>863</v>
      </c>
      <c r="D297" s="36" t="s">
        <v>864</v>
      </c>
      <c r="E297" s="51" t="s">
        <v>189</v>
      </c>
      <c r="F297" s="51">
        <v>4</v>
      </c>
      <c r="G297" s="52">
        <v>3950</v>
      </c>
      <c r="H297" s="50">
        <f t="shared" si="13"/>
        <v>15800</v>
      </c>
    </row>
    <row r="298" spans="1:8" ht="22.5">
      <c r="A298" s="48" t="s">
        <v>2889</v>
      </c>
      <c r="B298" s="48"/>
      <c r="C298" s="36" t="s">
        <v>866</v>
      </c>
      <c r="D298" s="36" t="s">
        <v>867</v>
      </c>
      <c r="E298" s="51" t="s">
        <v>189</v>
      </c>
      <c r="F298" s="51">
        <v>2</v>
      </c>
      <c r="G298" s="52">
        <v>3500</v>
      </c>
      <c r="H298" s="50">
        <f t="shared" si="13"/>
        <v>7000</v>
      </c>
    </row>
    <row r="299" spans="1:8" ht="22.5">
      <c r="A299" s="48"/>
      <c r="B299" s="48"/>
      <c r="C299" s="36" t="s">
        <v>869</v>
      </c>
      <c r="D299" s="36" t="s">
        <v>870</v>
      </c>
      <c r="E299" s="51" t="s">
        <v>189</v>
      </c>
      <c r="F299" s="51">
        <v>1</v>
      </c>
      <c r="G299" s="52">
        <v>3500</v>
      </c>
      <c r="H299" s="50">
        <f t="shared" si="13"/>
        <v>3500</v>
      </c>
    </row>
    <row r="300" spans="1:8" ht="22.5">
      <c r="A300" s="48" t="s">
        <v>2894</v>
      </c>
      <c r="B300" s="48"/>
      <c r="C300" s="36" t="s">
        <v>872</v>
      </c>
      <c r="D300" s="36" t="s">
        <v>873</v>
      </c>
      <c r="E300" s="51" t="s">
        <v>189</v>
      </c>
      <c r="F300" s="51">
        <v>2</v>
      </c>
      <c r="G300" s="52">
        <v>3500</v>
      </c>
      <c r="H300" s="50">
        <f t="shared" si="13"/>
        <v>7000</v>
      </c>
    </row>
    <row r="301" spans="1:8" ht="22.5">
      <c r="A301" s="48" t="s">
        <v>2897</v>
      </c>
      <c r="B301" s="48"/>
      <c r="C301" s="36" t="s">
        <v>875</v>
      </c>
      <c r="D301" s="36" t="s">
        <v>876</v>
      </c>
      <c r="E301" s="51" t="s">
        <v>189</v>
      </c>
      <c r="F301" s="51">
        <v>2</v>
      </c>
      <c r="G301" s="52">
        <v>3500</v>
      </c>
      <c r="H301" s="50">
        <f t="shared" si="13"/>
        <v>7000</v>
      </c>
    </row>
    <row r="302" spans="1:8" ht="22.5">
      <c r="A302" s="48" t="s">
        <v>2900</v>
      </c>
      <c r="B302" s="48"/>
      <c r="C302" s="36" t="s">
        <v>878</v>
      </c>
      <c r="D302" s="36" t="s">
        <v>879</v>
      </c>
      <c r="E302" s="51" t="s">
        <v>189</v>
      </c>
      <c r="F302" s="51">
        <v>2</v>
      </c>
      <c r="G302" s="52">
        <v>2750</v>
      </c>
      <c r="H302" s="50">
        <f t="shared" si="13"/>
        <v>5500</v>
      </c>
    </row>
    <row r="303" spans="1:8" ht="22.5">
      <c r="A303" s="48" t="s">
        <v>850</v>
      </c>
      <c r="B303" s="48"/>
      <c r="C303" s="36" t="s">
        <v>881</v>
      </c>
      <c r="D303" s="36" t="s">
        <v>882</v>
      </c>
      <c r="E303" s="51" t="s">
        <v>189</v>
      </c>
      <c r="F303" s="51">
        <v>1</v>
      </c>
      <c r="G303" s="52">
        <v>750</v>
      </c>
      <c r="H303" s="50">
        <f t="shared" si="13"/>
        <v>750</v>
      </c>
    </row>
    <row r="304" spans="1:8" ht="11.25">
      <c r="A304" s="48" t="s">
        <v>853</v>
      </c>
      <c r="B304" s="48"/>
      <c r="C304" s="49" t="s">
        <v>883</v>
      </c>
      <c r="D304" s="49" t="s">
        <v>884</v>
      </c>
      <c r="E304" s="51"/>
      <c r="F304" s="51"/>
      <c r="G304" s="52"/>
      <c r="H304" s="50"/>
    </row>
    <row r="305" spans="1:8" ht="11.25">
      <c r="A305" s="48" t="s">
        <v>856</v>
      </c>
      <c r="B305" s="48"/>
      <c r="C305" s="36" t="s">
        <v>886</v>
      </c>
      <c r="D305" s="36" t="s">
        <v>887</v>
      </c>
      <c r="E305" s="51" t="s">
        <v>888</v>
      </c>
      <c r="F305" s="51">
        <v>1</v>
      </c>
      <c r="G305" s="52">
        <v>12500</v>
      </c>
      <c r="H305" s="50">
        <f>F305*G305</f>
        <v>12500</v>
      </c>
    </row>
    <row r="306" spans="1:8" ht="11.25">
      <c r="A306" s="48" t="s">
        <v>859</v>
      </c>
      <c r="B306" s="48"/>
      <c r="C306" s="36" t="s">
        <v>890</v>
      </c>
      <c r="D306" s="36" t="s">
        <v>891</v>
      </c>
      <c r="E306" s="51" t="s">
        <v>888</v>
      </c>
      <c r="F306" s="51">
        <v>1</v>
      </c>
      <c r="G306" s="52">
        <v>12500</v>
      </c>
      <c r="H306" s="50">
        <f>F306*G306</f>
        <v>12500</v>
      </c>
    </row>
    <row r="307" spans="1:8" ht="22.5">
      <c r="A307" s="48" t="s">
        <v>862</v>
      </c>
      <c r="B307" s="48"/>
      <c r="C307" s="36" t="s">
        <v>893</v>
      </c>
      <c r="D307" s="36" t="s">
        <v>894</v>
      </c>
      <c r="E307" s="51" t="s">
        <v>888</v>
      </c>
      <c r="F307" s="51">
        <v>1</v>
      </c>
      <c r="G307" s="52">
        <v>12500</v>
      </c>
      <c r="H307" s="50">
        <f>F307*G307</f>
        <v>12500</v>
      </c>
    </row>
    <row r="308" spans="1:8" ht="22.5">
      <c r="A308" s="48" t="s">
        <v>865</v>
      </c>
      <c r="B308" s="48"/>
      <c r="C308" s="36" t="s">
        <v>896</v>
      </c>
      <c r="D308" s="36" t="s">
        <v>897</v>
      </c>
      <c r="E308" s="51" t="s">
        <v>888</v>
      </c>
      <c r="F308" s="51">
        <v>1</v>
      </c>
      <c r="G308" s="52">
        <v>6250</v>
      </c>
      <c r="H308" s="50">
        <f>F308*G308</f>
        <v>6250</v>
      </c>
    </row>
    <row r="309" spans="1:8" ht="11.25">
      <c r="A309" s="48" t="s">
        <v>868</v>
      </c>
      <c r="B309" s="48"/>
      <c r="C309" s="36" t="s">
        <v>762</v>
      </c>
      <c r="D309" s="36" t="s">
        <v>763</v>
      </c>
      <c r="E309" s="51" t="s">
        <v>888</v>
      </c>
      <c r="F309" s="51">
        <v>1</v>
      </c>
      <c r="G309" s="52">
        <v>6250</v>
      </c>
      <c r="H309" s="50">
        <f>F309*G309</f>
        <v>6250</v>
      </c>
    </row>
    <row r="310" spans="1:8" ht="11.25">
      <c r="A310" s="48" t="s">
        <v>871</v>
      </c>
      <c r="B310" s="48"/>
      <c r="C310" s="38"/>
      <c r="D310" s="86"/>
      <c r="E310" s="15"/>
      <c r="F310" s="87"/>
      <c r="G310" s="87"/>
      <c r="H310" s="87"/>
    </row>
    <row r="311" spans="1:8" ht="11.25">
      <c r="A311" s="48" t="s">
        <v>874</v>
      </c>
      <c r="B311" s="48"/>
      <c r="C311" s="36" t="s">
        <v>765</v>
      </c>
      <c r="D311" s="36" t="s">
        <v>766</v>
      </c>
      <c r="E311" s="48" t="s">
        <v>627</v>
      </c>
      <c r="F311" s="48">
        <v>4</v>
      </c>
      <c r="G311" s="50">
        <v>2500</v>
      </c>
      <c r="H311" s="50">
        <f>F311*G311</f>
        <v>10000</v>
      </c>
    </row>
    <row r="312" spans="1:8" ht="22.5">
      <c r="A312" s="48" t="s">
        <v>877</v>
      </c>
      <c r="B312" s="48"/>
      <c r="C312" s="36" t="s">
        <v>768</v>
      </c>
      <c r="D312" s="36" t="s">
        <v>769</v>
      </c>
      <c r="E312" s="48" t="s">
        <v>183</v>
      </c>
      <c r="F312" s="48">
        <v>940</v>
      </c>
      <c r="G312" s="50">
        <v>305.1</v>
      </c>
      <c r="H312" s="50">
        <f aca="true" t="shared" si="14" ref="H312:H317">F312*G312</f>
        <v>286794</v>
      </c>
    </row>
    <row r="313" spans="1:8" ht="33.75">
      <c r="A313" s="48" t="s">
        <v>880</v>
      </c>
      <c r="B313" s="48"/>
      <c r="C313" s="36" t="s">
        <v>771</v>
      </c>
      <c r="D313" s="36" t="s">
        <v>772</v>
      </c>
      <c r="E313" s="48" t="s">
        <v>183</v>
      </c>
      <c r="F313" s="48">
        <v>526</v>
      </c>
      <c r="G313" s="50">
        <v>240</v>
      </c>
      <c r="H313" s="50">
        <f t="shared" si="14"/>
        <v>126240</v>
      </c>
    </row>
    <row r="314" spans="1:8" ht="11.25">
      <c r="A314" s="48"/>
      <c r="B314" s="48"/>
      <c r="C314" s="36" t="s">
        <v>774</v>
      </c>
      <c r="D314" s="36" t="s">
        <v>775</v>
      </c>
      <c r="E314" s="48" t="s">
        <v>627</v>
      </c>
      <c r="F314" s="48">
        <v>1</v>
      </c>
      <c r="G314" s="50">
        <v>125000</v>
      </c>
      <c r="H314" s="50">
        <f t="shared" si="14"/>
        <v>125000</v>
      </c>
    </row>
    <row r="315" spans="1:8" ht="11.25">
      <c r="A315" s="48" t="s">
        <v>885</v>
      </c>
      <c r="B315" s="48"/>
      <c r="C315" s="36" t="s">
        <v>777</v>
      </c>
      <c r="D315" s="36" t="s">
        <v>192</v>
      </c>
      <c r="E315" s="48" t="s">
        <v>627</v>
      </c>
      <c r="F315" s="48">
        <v>1</v>
      </c>
      <c r="G315" s="50">
        <v>12500</v>
      </c>
      <c r="H315" s="50">
        <f t="shared" si="14"/>
        <v>12500</v>
      </c>
    </row>
    <row r="316" spans="1:8" ht="11.25">
      <c r="A316" s="48" t="s">
        <v>889</v>
      </c>
      <c r="B316" s="48"/>
      <c r="C316" s="36" t="s">
        <v>779</v>
      </c>
      <c r="D316" s="36" t="s">
        <v>193</v>
      </c>
      <c r="E316" s="48" t="s">
        <v>627</v>
      </c>
      <c r="F316" s="48">
        <v>1</v>
      </c>
      <c r="G316" s="50">
        <v>6246.88</v>
      </c>
      <c r="H316" s="50">
        <f t="shared" si="14"/>
        <v>6246.88</v>
      </c>
    </row>
    <row r="317" spans="1:8" ht="11.25">
      <c r="A317" s="48" t="s">
        <v>892</v>
      </c>
      <c r="B317" s="48"/>
      <c r="C317" s="36" t="s">
        <v>780</v>
      </c>
      <c r="D317" s="36" t="s">
        <v>781</v>
      </c>
      <c r="E317" s="48" t="s">
        <v>189</v>
      </c>
      <c r="F317" s="48">
        <v>3</v>
      </c>
      <c r="G317" s="50">
        <v>5000</v>
      </c>
      <c r="H317" s="50">
        <f t="shared" si="14"/>
        <v>15000</v>
      </c>
    </row>
    <row r="318" spans="1:8" ht="22.5">
      <c r="A318" s="48" t="s">
        <v>895</v>
      </c>
      <c r="B318" s="48"/>
      <c r="C318" s="49" t="s">
        <v>782</v>
      </c>
      <c r="D318" s="49" t="s">
        <v>783</v>
      </c>
      <c r="E318" s="48"/>
      <c r="F318" s="48"/>
      <c r="G318" s="50"/>
      <c r="H318" s="50"/>
    </row>
    <row r="319" spans="1:8" ht="11.25">
      <c r="A319" s="29" t="s">
        <v>898</v>
      </c>
      <c r="B319" s="29"/>
      <c r="C319" s="30" t="s">
        <v>785</v>
      </c>
      <c r="D319" s="30" t="s">
        <v>786</v>
      </c>
      <c r="E319" s="29" t="s">
        <v>183</v>
      </c>
      <c r="F319" s="29">
        <v>6500</v>
      </c>
      <c r="G319" s="33">
        <v>12.5</v>
      </c>
      <c r="H319" s="33">
        <f>F319*G319</f>
        <v>81250</v>
      </c>
    </row>
    <row r="320" spans="1:8" ht="11.25">
      <c r="A320" s="10"/>
      <c r="B320" s="10"/>
      <c r="C320" s="36" t="s">
        <v>787</v>
      </c>
      <c r="D320" s="36" t="s">
        <v>788</v>
      </c>
      <c r="E320" s="48" t="s">
        <v>183</v>
      </c>
      <c r="F320" s="48">
        <v>6750</v>
      </c>
      <c r="G320" s="50">
        <v>15</v>
      </c>
      <c r="H320" s="50">
        <f>F320*G320</f>
        <v>101250</v>
      </c>
    </row>
    <row r="321" spans="1:8" ht="11.25">
      <c r="A321" s="48" t="s">
        <v>764</v>
      </c>
      <c r="B321" s="48"/>
      <c r="C321" s="36" t="s">
        <v>789</v>
      </c>
      <c r="D321" s="36" t="s">
        <v>790</v>
      </c>
      <c r="E321" s="48" t="s">
        <v>189</v>
      </c>
      <c r="F321" s="48">
        <v>1200</v>
      </c>
      <c r="G321" s="50">
        <v>6.25</v>
      </c>
      <c r="H321" s="50">
        <f>F321*G321</f>
        <v>7500</v>
      </c>
    </row>
    <row r="322" spans="1:8" ht="11.25">
      <c r="A322" s="48" t="s">
        <v>767</v>
      </c>
      <c r="B322" s="48"/>
      <c r="C322" s="49" t="s">
        <v>791</v>
      </c>
      <c r="D322" s="49" t="s">
        <v>792</v>
      </c>
      <c r="E322" s="48"/>
      <c r="F322" s="48"/>
      <c r="G322" s="50"/>
      <c r="H322" s="50"/>
    </row>
    <row r="323" spans="1:8" ht="11.25">
      <c r="A323" s="48" t="s">
        <v>770</v>
      </c>
      <c r="B323" s="48"/>
      <c r="C323" s="54" t="s">
        <v>794</v>
      </c>
      <c r="D323" s="54" t="s">
        <v>194</v>
      </c>
      <c r="E323" s="53" t="s">
        <v>189</v>
      </c>
      <c r="F323" s="53">
        <v>4</v>
      </c>
      <c r="G323" s="55">
        <v>2500</v>
      </c>
      <c r="H323" s="55">
        <f>F323*G323</f>
        <v>10000</v>
      </c>
    </row>
    <row r="324" spans="1:9" ht="11.25">
      <c r="A324" s="48" t="s">
        <v>773</v>
      </c>
      <c r="B324" s="48"/>
      <c r="C324" s="133"/>
      <c r="D324" s="133"/>
      <c r="E324" s="154"/>
      <c r="F324" s="154"/>
      <c r="G324" s="157"/>
      <c r="H324" s="157"/>
      <c r="I324" s="171">
        <f>SUM(H283:H323)</f>
        <v>997030.88</v>
      </c>
    </row>
    <row r="325" spans="1:9" ht="12.75">
      <c r="A325" s="48" t="s">
        <v>776</v>
      </c>
      <c r="B325" s="48"/>
      <c r="C325" s="181" t="s">
        <v>710</v>
      </c>
      <c r="D325" s="181" t="s">
        <v>711</v>
      </c>
      <c r="E325" s="180"/>
      <c r="F325" s="180"/>
      <c r="G325" s="182"/>
      <c r="H325" s="182"/>
      <c r="I325" s="178"/>
    </row>
    <row r="326" spans="1:8" ht="15.75" customHeight="1">
      <c r="A326" s="48" t="s">
        <v>778</v>
      </c>
      <c r="B326" s="48"/>
      <c r="C326" s="49" t="s">
        <v>795</v>
      </c>
      <c r="D326" s="49" t="s">
        <v>796</v>
      </c>
      <c r="E326" s="48"/>
      <c r="F326" s="48"/>
      <c r="G326" s="50"/>
      <c r="H326" s="50"/>
    </row>
    <row r="327" spans="1:8" ht="15" customHeight="1">
      <c r="A327" s="48" t="s">
        <v>784</v>
      </c>
      <c r="B327" s="48"/>
      <c r="C327" s="35" t="s">
        <v>799</v>
      </c>
      <c r="D327" s="35" t="s">
        <v>800</v>
      </c>
      <c r="E327" s="48"/>
      <c r="F327" s="48"/>
      <c r="G327" s="50"/>
      <c r="H327" s="50"/>
    </row>
    <row r="328" spans="1:8" ht="33.75">
      <c r="A328" s="48" t="s">
        <v>784</v>
      </c>
      <c r="B328" s="48"/>
      <c r="C328" s="48" t="s">
        <v>802</v>
      </c>
      <c r="D328" s="48" t="s">
        <v>803</v>
      </c>
      <c r="E328" s="48" t="s">
        <v>189</v>
      </c>
      <c r="F328" s="48">
        <v>1</v>
      </c>
      <c r="G328" s="50">
        <v>125000</v>
      </c>
      <c r="H328" s="50">
        <f aca="true" t="shared" si="15" ref="H328:H333">F328*G328</f>
        <v>125000</v>
      </c>
    </row>
    <row r="329" spans="1:8" ht="22.5">
      <c r="A329" s="48" t="s">
        <v>784</v>
      </c>
      <c r="B329" s="48"/>
      <c r="C329" s="36" t="s">
        <v>805</v>
      </c>
      <c r="D329" s="36" t="s">
        <v>806</v>
      </c>
      <c r="E329" s="48" t="s">
        <v>189</v>
      </c>
      <c r="F329" s="48">
        <v>1</v>
      </c>
      <c r="G329" s="50">
        <v>125000</v>
      </c>
      <c r="H329" s="50">
        <f t="shared" si="15"/>
        <v>125000</v>
      </c>
    </row>
    <row r="330" spans="1:8" ht="33.75">
      <c r="A330" s="48"/>
      <c r="B330" s="48"/>
      <c r="C330" s="36" t="s">
        <v>808</v>
      </c>
      <c r="D330" s="36" t="s">
        <v>2509</v>
      </c>
      <c r="E330" s="48" t="s">
        <v>189</v>
      </c>
      <c r="F330" s="48">
        <v>1</v>
      </c>
      <c r="G330" s="50">
        <v>125000</v>
      </c>
      <c r="H330" s="50">
        <f t="shared" si="15"/>
        <v>125000</v>
      </c>
    </row>
    <row r="331" spans="1:8" ht="33.75">
      <c r="A331" s="53" t="s">
        <v>793</v>
      </c>
      <c r="B331" s="53"/>
      <c r="C331" s="36" t="s">
        <v>2511</v>
      </c>
      <c r="D331" s="36" t="s">
        <v>2512</v>
      </c>
      <c r="E331" s="48" t="s">
        <v>189</v>
      </c>
      <c r="F331" s="48">
        <v>1</v>
      </c>
      <c r="G331" s="50">
        <v>125000</v>
      </c>
      <c r="H331" s="50">
        <f t="shared" si="15"/>
        <v>125000</v>
      </c>
    </row>
    <row r="332" spans="1:8" ht="19.5" customHeight="1">
      <c r="A332" s="154"/>
      <c r="B332" s="154"/>
      <c r="C332" s="36" t="s">
        <v>2945</v>
      </c>
      <c r="D332" s="36" t="s">
        <v>2946</v>
      </c>
      <c r="E332" s="48" t="s">
        <v>189</v>
      </c>
      <c r="F332" s="48">
        <v>1</v>
      </c>
      <c r="G332" s="50">
        <v>125000</v>
      </c>
      <c r="H332" s="50">
        <f t="shared" si="15"/>
        <v>125000</v>
      </c>
    </row>
    <row r="333" spans="1:9" s="179" customFormat="1" ht="33.75">
      <c r="A333" s="180"/>
      <c r="B333" s="180"/>
      <c r="C333" s="54" t="s">
        <v>2956</v>
      </c>
      <c r="D333" s="54" t="s">
        <v>2957</v>
      </c>
      <c r="E333" s="53" t="s">
        <v>189</v>
      </c>
      <c r="F333" s="53">
        <v>1</v>
      </c>
      <c r="G333" s="55">
        <v>250000</v>
      </c>
      <c r="H333" s="55">
        <f t="shared" si="15"/>
        <v>250000</v>
      </c>
      <c r="I333" s="6"/>
    </row>
    <row r="334" spans="1:9" ht="11.25">
      <c r="A334" s="48"/>
      <c r="B334" s="48"/>
      <c r="C334" s="133"/>
      <c r="D334" s="133"/>
      <c r="E334" s="154"/>
      <c r="F334" s="154"/>
      <c r="G334" s="157"/>
      <c r="H334" s="157"/>
      <c r="I334" s="171">
        <f>SUM(H325:H333)</f>
        <v>875000</v>
      </c>
    </row>
    <row r="335" spans="1:9" ht="12.75">
      <c r="A335" s="48" t="s">
        <v>797</v>
      </c>
      <c r="B335" s="48"/>
      <c r="C335" s="181" t="s">
        <v>712</v>
      </c>
      <c r="D335" s="181" t="s">
        <v>713</v>
      </c>
      <c r="E335" s="180"/>
      <c r="F335" s="180"/>
      <c r="G335" s="182"/>
      <c r="H335" s="182"/>
      <c r="I335" s="178"/>
    </row>
    <row r="336" spans="1:8" ht="11.25">
      <c r="A336" s="48" t="s">
        <v>798</v>
      </c>
      <c r="B336" s="48"/>
      <c r="C336" s="49" t="s">
        <v>622</v>
      </c>
      <c r="D336" s="49" t="s">
        <v>623</v>
      </c>
      <c r="E336" s="48"/>
      <c r="F336" s="48"/>
      <c r="G336" s="50"/>
      <c r="H336" s="50"/>
    </row>
    <row r="337" spans="1:8" ht="11.25">
      <c r="A337" s="48"/>
      <c r="B337" s="48"/>
      <c r="C337" s="36" t="s">
        <v>625</v>
      </c>
      <c r="D337" s="36" t="s">
        <v>626</v>
      </c>
      <c r="E337" s="48" t="s">
        <v>627</v>
      </c>
      <c r="F337" s="48">
        <v>1</v>
      </c>
      <c r="G337" s="50">
        <v>10000</v>
      </c>
      <c r="H337" s="50">
        <f aca="true" t="shared" si="16" ref="H337:H344">F337*G337</f>
        <v>10000</v>
      </c>
    </row>
    <row r="338" spans="1:8" ht="22.5">
      <c r="A338" s="48" t="s">
        <v>801</v>
      </c>
      <c r="B338" s="48"/>
      <c r="C338" s="36" t="s">
        <v>629</v>
      </c>
      <c r="D338" s="36" t="s">
        <v>630</v>
      </c>
      <c r="E338" s="48" t="s">
        <v>627</v>
      </c>
      <c r="F338" s="48">
        <v>15</v>
      </c>
      <c r="G338" s="50">
        <v>1375</v>
      </c>
      <c r="H338" s="50">
        <f t="shared" si="16"/>
        <v>20625</v>
      </c>
    </row>
    <row r="339" spans="1:8" ht="18" customHeight="1">
      <c r="A339" s="48" t="s">
        <v>804</v>
      </c>
      <c r="B339" s="48"/>
      <c r="C339" s="36" t="s">
        <v>632</v>
      </c>
      <c r="D339" s="36" t="s">
        <v>633</v>
      </c>
      <c r="E339" s="48" t="s">
        <v>627</v>
      </c>
      <c r="F339" s="48">
        <v>50</v>
      </c>
      <c r="G339" s="50">
        <v>937.5</v>
      </c>
      <c r="H339" s="50">
        <f t="shared" si="16"/>
        <v>46875</v>
      </c>
    </row>
    <row r="340" spans="1:8" ht="11.25">
      <c r="A340" s="48" t="s">
        <v>807</v>
      </c>
      <c r="B340" s="48"/>
      <c r="C340" s="36" t="s">
        <v>635</v>
      </c>
      <c r="D340" s="36" t="s">
        <v>636</v>
      </c>
      <c r="E340" s="48" t="s">
        <v>627</v>
      </c>
      <c r="F340" s="48">
        <v>15</v>
      </c>
      <c r="G340" s="50">
        <v>1500</v>
      </c>
      <c r="H340" s="50">
        <f t="shared" si="16"/>
        <v>22500</v>
      </c>
    </row>
    <row r="341" spans="1:8" ht="11.25">
      <c r="A341" s="48" t="s">
        <v>2510</v>
      </c>
      <c r="B341" s="48"/>
      <c r="C341" s="36" t="s">
        <v>638</v>
      </c>
      <c r="D341" s="36" t="s">
        <v>639</v>
      </c>
      <c r="E341" s="48" t="s">
        <v>627</v>
      </c>
      <c r="F341" s="48">
        <v>150</v>
      </c>
      <c r="G341" s="50">
        <v>950</v>
      </c>
      <c r="H341" s="50">
        <f t="shared" si="16"/>
        <v>142500</v>
      </c>
    </row>
    <row r="342" spans="1:8" ht="11.25">
      <c r="A342" s="48" t="s">
        <v>2944</v>
      </c>
      <c r="B342" s="48"/>
      <c r="C342" s="36" t="s">
        <v>640</v>
      </c>
      <c r="D342" s="36" t="s">
        <v>641</v>
      </c>
      <c r="E342" s="48" t="s">
        <v>627</v>
      </c>
      <c r="F342" s="48">
        <v>130</v>
      </c>
      <c r="G342" s="50">
        <v>2250</v>
      </c>
      <c r="H342" s="50">
        <f t="shared" si="16"/>
        <v>292500</v>
      </c>
    </row>
    <row r="343" spans="1:8" ht="11.25">
      <c r="A343" s="53" t="s">
        <v>2947</v>
      </c>
      <c r="B343" s="53"/>
      <c r="C343" s="36" t="s">
        <v>642</v>
      </c>
      <c r="D343" s="36" t="s">
        <v>643</v>
      </c>
      <c r="E343" s="48" t="s">
        <v>627</v>
      </c>
      <c r="F343" s="48">
        <v>150</v>
      </c>
      <c r="G343" s="50">
        <v>2750</v>
      </c>
      <c r="H343" s="50">
        <f t="shared" si="16"/>
        <v>412500</v>
      </c>
    </row>
    <row r="344" spans="1:8" ht="21" customHeight="1">
      <c r="A344" s="154"/>
      <c r="B344" s="154"/>
      <c r="C344" s="54" t="s">
        <v>644</v>
      </c>
      <c r="D344" s="54" t="s">
        <v>645</v>
      </c>
      <c r="E344" s="53" t="s">
        <v>627</v>
      </c>
      <c r="F344" s="53">
        <v>15</v>
      </c>
      <c r="G344" s="55">
        <v>625</v>
      </c>
      <c r="H344" s="55">
        <f t="shared" si="16"/>
        <v>9375</v>
      </c>
    </row>
    <row r="345" spans="1:9" s="179" customFormat="1" ht="12.75">
      <c r="A345" s="180"/>
      <c r="B345" s="180"/>
      <c r="C345" s="133"/>
      <c r="D345" s="133"/>
      <c r="E345" s="154"/>
      <c r="F345" s="154"/>
      <c r="G345" s="157"/>
      <c r="H345" s="157"/>
      <c r="I345" s="171">
        <f>SUM(H336:H344)</f>
        <v>956875</v>
      </c>
    </row>
    <row r="346" spans="1:8" ht="12.75">
      <c r="A346" s="48"/>
      <c r="B346" s="48"/>
      <c r="C346" s="181" t="s">
        <v>714</v>
      </c>
      <c r="D346" s="181" t="s">
        <v>715</v>
      </c>
      <c r="E346" s="173"/>
      <c r="F346" s="173"/>
      <c r="G346" s="177"/>
      <c r="H346" s="177"/>
    </row>
    <row r="347" spans="1:8" ht="11.25">
      <c r="A347" s="48" t="s">
        <v>624</v>
      </c>
      <c r="B347" s="48"/>
      <c r="C347" s="49" t="s">
        <v>646</v>
      </c>
      <c r="D347" s="49" t="s">
        <v>647</v>
      </c>
      <c r="E347" s="48"/>
      <c r="F347" s="48"/>
      <c r="G347" s="50"/>
      <c r="H347" s="50"/>
    </row>
    <row r="348" spans="1:8" ht="11.25">
      <c r="A348" s="48" t="s">
        <v>628</v>
      </c>
      <c r="B348" s="48"/>
      <c r="C348" s="54" t="s">
        <v>646</v>
      </c>
      <c r="D348" s="54" t="s">
        <v>647</v>
      </c>
      <c r="E348" s="53" t="s">
        <v>189</v>
      </c>
      <c r="F348" s="53">
        <v>6</v>
      </c>
      <c r="G348" s="55">
        <v>1250</v>
      </c>
      <c r="H348" s="55">
        <f>F348*G348</f>
        <v>7500</v>
      </c>
    </row>
    <row r="349" spans="1:9" ht="11.25">
      <c r="A349" s="48" t="s">
        <v>631</v>
      </c>
      <c r="B349" s="48"/>
      <c r="C349" s="133"/>
      <c r="D349" s="127"/>
      <c r="E349" s="159"/>
      <c r="F349" s="159"/>
      <c r="G349" s="172"/>
      <c r="H349" s="172"/>
      <c r="I349" s="171">
        <f>SUM(H347:H348)</f>
        <v>7500</v>
      </c>
    </row>
    <row r="350" spans="1:8" ht="12" thickBot="1">
      <c r="A350" s="48" t="s">
        <v>634</v>
      </c>
      <c r="B350" s="48"/>
      <c r="C350" s="58"/>
      <c r="D350" s="59"/>
      <c r="E350" s="56"/>
      <c r="F350" s="56"/>
      <c r="G350" s="60"/>
      <c r="H350" s="60"/>
    </row>
    <row r="351" spans="1:9" ht="12" thickBot="1">
      <c r="A351" s="48" t="s">
        <v>637</v>
      </c>
      <c r="B351" s="48"/>
      <c r="C351" s="185" t="s">
        <v>177</v>
      </c>
      <c r="D351" s="186"/>
      <c r="E351" s="187"/>
      <c r="F351" s="187"/>
      <c r="G351" s="188"/>
      <c r="H351" s="189"/>
      <c r="I351" s="190">
        <f>I11+I28+I35+I59+I100+I202+I225+I281+I324+I334+I345+I349</f>
        <v>24127865.99</v>
      </c>
    </row>
    <row r="352" spans="1:9" ht="16.5" customHeight="1">
      <c r="A352" s="154"/>
      <c r="B352" s="154"/>
      <c r="I352" s="597"/>
    </row>
    <row r="353" spans="1:2" ht="11.25">
      <c r="A353" s="173"/>
      <c r="B353" s="173"/>
    </row>
    <row r="354" spans="1:9" ht="11.25">
      <c r="A354" s="48"/>
      <c r="B354" s="48"/>
      <c r="I354" s="596"/>
    </row>
    <row r="355" spans="1:2" ht="11.25">
      <c r="A355" s="53" t="s">
        <v>648</v>
      </c>
      <c r="B355" s="53"/>
    </row>
    <row r="356" spans="1:2" ht="11.25">
      <c r="A356" s="159"/>
      <c r="B356" s="154"/>
    </row>
    <row r="357" spans="1:2" ht="12" thickBot="1">
      <c r="A357" s="56"/>
      <c r="B357" s="57"/>
    </row>
    <row r="358" spans="1:2" ht="16.5" customHeight="1" thickBot="1">
      <c r="A358" s="183"/>
      <c r="B358" s="184" t="s">
        <v>649</v>
      </c>
    </row>
    <row r="359" spans="1:2" ht="11.25">
      <c r="A359" s="2"/>
      <c r="B359" s="2"/>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H35"/>
  <sheetViews>
    <sheetView workbookViewId="0" topLeftCell="C23">
      <selection activeCell="C35" sqref="C35:H35"/>
    </sheetView>
  </sheetViews>
  <sheetFormatPr defaultColWidth="9.140625" defaultRowHeight="12.75"/>
  <cols>
    <col min="1" max="1" width="7.28125" style="65" customWidth="1"/>
    <col min="2" max="2" width="7.7109375" style="65" customWidth="1"/>
    <col min="3" max="4" width="34.140625" style="65" customWidth="1"/>
    <col min="5" max="5" width="7.57421875" style="81" customWidth="1"/>
    <col min="6" max="6" width="7.28125" style="65" customWidth="1"/>
    <col min="7" max="7" width="9.8515625" style="82" customWidth="1"/>
    <col min="8" max="8" width="12.421875" style="82" customWidth="1"/>
    <col min="9" max="16384" width="9.140625" style="65" customWidth="1"/>
  </cols>
  <sheetData>
    <row r="1" spans="1:8" ht="26.25" customHeight="1">
      <c r="A1" s="61"/>
      <c r="B1" s="61"/>
      <c r="C1" s="62" t="s">
        <v>650</v>
      </c>
      <c r="D1" s="62"/>
      <c r="E1" s="63"/>
      <c r="F1" s="61"/>
      <c r="G1" s="64"/>
      <c r="H1" s="64"/>
    </row>
    <row r="2" spans="1:8" ht="21" customHeight="1">
      <c r="A2" s="66" t="s">
        <v>752</v>
      </c>
      <c r="B2" s="66" t="s">
        <v>651</v>
      </c>
      <c r="C2" s="67" t="s">
        <v>1188</v>
      </c>
      <c r="D2" s="67"/>
      <c r="E2" s="833" t="s">
        <v>185</v>
      </c>
      <c r="F2" s="834" t="s">
        <v>179</v>
      </c>
      <c r="G2" s="48" t="s">
        <v>2027</v>
      </c>
      <c r="H2" s="84" t="s">
        <v>2028</v>
      </c>
    </row>
    <row r="3" spans="1:8" ht="10.5" customHeight="1">
      <c r="A3" s="61"/>
      <c r="B3" s="61"/>
      <c r="C3" s="61"/>
      <c r="D3" s="68"/>
      <c r="E3" s="833"/>
      <c r="F3" s="834"/>
      <c r="G3" s="51" t="s">
        <v>1189</v>
      </c>
      <c r="H3" s="85" t="s">
        <v>1189</v>
      </c>
    </row>
    <row r="4" spans="1:8" ht="12.75">
      <c r="A4" s="61"/>
      <c r="B4" s="61"/>
      <c r="C4" s="62" t="s">
        <v>652</v>
      </c>
      <c r="D4" s="62" t="s">
        <v>653</v>
      </c>
      <c r="E4" s="63"/>
      <c r="F4" s="61"/>
      <c r="G4" s="64"/>
      <c r="H4" s="64"/>
    </row>
    <row r="5" spans="1:8" ht="12.75">
      <c r="A5" s="61"/>
      <c r="B5" s="61"/>
      <c r="C5" s="62" t="s">
        <v>654</v>
      </c>
      <c r="D5" s="62" t="s">
        <v>655</v>
      </c>
      <c r="E5" s="63"/>
      <c r="F5" s="61"/>
      <c r="G5" s="64"/>
      <c r="H5" s="64"/>
    </row>
    <row r="6" spans="1:8" ht="12.75">
      <c r="A6" s="61" t="s">
        <v>656</v>
      </c>
      <c r="B6" s="61"/>
      <c r="C6" s="69" t="s">
        <v>657</v>
      </c>
      <c r="D6" s="70" t="s">
        <v>658</v>
      </c>
      <c r="E6" s="13" t="s">
        <v>189</v>
      </c>
      <c r="F6" s="61">
        <v>1</v>
      </c>
      <c r="G6" s="64">
        <v>41303.23</v>
      </c>
      <c r="H6" s="64">
        <f>F6*G6</f>
        <v>41303.23</v>
      </c>
    </row>
    <row r="7" spans="1:8" ht="12.75">
      <c r="A7" s="61" t="s">
        <v>659</v>
      </c>
      <c r="B7" s="61"/>
      <c r="C7" s="69" t="s">
        <v>657</v>
      </c>
      <c r="D7" s="70" t="s">
        <v>658</v>
      </c>
      <c r="E7" s="13" t="s">
        <v>189</v>
      </c>
      <c r="F7" s="61">
        <v>1</v>
      </c>
      <c r="G7" s="64">
        <v>41303.23</v>
      </c>
      <c r="H7" s="64">
        <f aca="true" t="shared" si="0" ref="H7:H13">F7*G7</f>
        <v>41303.23</v>
      </c>
    </row>
    <row r="8" spans="1:8" ht="12.75">
      <c r="A8" s="61" t="s">
        <v>660</v>
      </c>
      <c r="B8" s="61"/>
      <c r="C8" s="69" t="s">
        <v>657</v>
      </c>
      <c r="D8" s="70" t="s">
        <v>658</v>
      </c>
      <c r="E8" s="13" t="s">
        <v>189</v>
      </c>
      <c r="F8" s="61">
        <v>1</v>
      </c>
      <c r="G8" s="64">
        <v>41303.23</v>
      </c>
      <c r="H8" s="64">
        <f t="shared" si="0"/>
        <v>41303.23</v>
      </c>
    </row>
    <row r="9" spans="1:8" ht="12.75">
      <c r="A9" s="61" t="s">
        <v>661</v>
      </c>
      <c r="B9" s="61"/>
      <c r="C9" s="69" t="s">
        <v>657</v>
      </c>
      <c r="D9" s="70" t="s">
        <v>658</v>
      </c>
      <c r="E9" s="13" t="s">
        <v>189</v>
      </c>
      <c r="F9" s="61">
        <v>1</v>
      </c>
      <c r="G9" s="64">
        <v>41303.23</v>
      </c>
      <c r="H9" s="64">
        <f t="shared" si="0"/>
        <v>41303.23</v>
      </c>
    </row>
    <row r="10" spans="1:8" ht="12.75">
      <c r="A10" s="61" t="s">
        <v>662</v>
      </c>
      <c r="B10" s="61"/>
      <c r="C10" s="69" t="s">
        <v>663</v>
      </c>
      <c r="D10" s="70" t="s">
        <v>664</v>
      </c>
      <c r="E10" s="13" t="s">
        <v>189</v>
      </c>
      <c r="F10" s="61">
        <v>1</v>
      </c>
      <c r="G10" s="64">
        <v>29412.9</v>
      </c>
      <c r="H10" s="64">
        <f t="shared" si="0"/>
        <v>29412.9</v>
      </c>
    </row>
    <row r="11" spans="1:8" ht="12.75">
      <c r="A11" s="61" t="s">
        <v>665</v>
      </c>
      <c r="B11" s="61"/>
      <c r="C11" s="69" t="s">
        <v>663</v>
      </c>
      <c r="D11" s="70" t="s">
        <v>664</v>
      </c>
      <c r="E11" s="13" t="s">
        <v>189</v>
      </c>
      <c r="F11" s="61">
        <v>1</v>
      </c>
      <c r="G11" s="64">
        <v>29412.9</v>
      </c>
      <c r="H11" s="64">
        <f t="shared" si="0"/>
        <v>29412.9</v>
      </c>
    </row>
    <row r="12" spans="1:8" ht="12.75">
      <c r="A12" s="61" t="s">
        <v>666</v>
      </c>
      <c r="B12" s="61"/>
      <c r="C12" s="69" t="s">
        <v>663</v>
      </c>
      <c r="D12" s="70" t="s">
        <v>664</v>
      </c>
      <c r="E12" s="13" t="s">
        <v>189</v>
      </c>
      <c r="F12" s="61">
        <v>1</v>
      </c>
      <c r="G12" s="64">
        <v>29412.9</v>
      </c>
      <c r="H12" s="64">
        <f t="shared" si="0"/>
        <v>29412.9</v>
      </c>
    </row>
    <row r="13" spans="1:8" ht="12.75">
      <c r="A13" s="61" t="s">
        <v>667</v>
      </c>
      <c r="B13" s="61"/>
      <c r="C13" s="69" t="s">
        <v>663</v>
      </c>
      <c r="D13" s="70" t="s">
        <v>664</v>
      </c>
      <c r="E13" s="13" t="s">
        <v>189</v>
      </c>
      <c r="F13" s="61">
        <v>1</v>
      </c>
      <c r="G13" s="64">
        <v>29412.9</v>
      </c>
      <c r="H13" s="64">
        <f t="shared" si="0"/>
        <v>29412.9</v>
      </c>
    </row>
    <row r="14" spans="1:8" ht="12.75">
      <c r="A14" s="61"/>
      <c r="B14" s="61"/>
      <c r="C14" s="62" t="s">
        <v>668</v>
      </c>
      <c r="D14" s="125" t="s">
        <v>669</v>
      </c>
      <c r="E14" s="63"/>
      <c r="F14" s="61"/>
      <c r="G14" s="64"/>
      <c r="H14" s="64"/>
    </row>
    <row r="15" spans="1:8" ht="25.5">
      <c r="A15" s="61" t="s">
        <v>670</v>
      </c>
      <c r="B15" s="61"/>
      <c r="C15" s="71" t="s">
        <v>671</v>
      </c>
      <c r="D15" s="72" t="s">
        <v>672</v>
      </c>
      <c r="E15" s="13" t="s">
        <v>189</v>
      </c>
      <c r="F15" s="61">
        <v>1</v>
      </c>
      <c r="G15" s="64">
        <v>76348.39</v>
      </c>
      <c r="H15" s="64">
        <f>F15*G15</f>
        <v>76348.39</v>
      </c>
    </row>
    <row r="16" spans="1:8" ht="25.5">
      <c r="A16" s="61" t="s">
        <v>673</v>
      </c>
      <c r="B16" s="61"/>
      <c r="C16" s="71" t="s">
        <v>671</v>
      </c>
      <c r="D16" s="72" t="s">
        <v>672</v>
      </c>
      <c r="E16" s="13" t="s">
        <v>189</v>
      </c>
      <c r="F16" s="61">
        <v>1</v>
      </c>
      <c r="G16" s="64">
        <v>76348.39</v>
      </c>
      <c r="H16" s="64">
        <f aca="true" t="shared" si="1" ref="H16:H33">F16*G16</f>
        <v>76348.39</v>
      </c>
    </row>
    <row r="17" spans="1:8" ht="25.5">
      <c r="A17" s="61" t="s">
        <v>674</v>
      </c>
      <c r="B17" s="61"/>
      <c r="C17" s="71" t="s">
        <v>671</v>
      </c>
      <c r="D17" s="72" t="s">
        <v>672</v>
      </c>
      <c r="E17" s="13" t="s">
        <v>189</v>
      </c>
      <c r="F17" s="61">
        <v>1</v>
      </c>
      <c r="G17" s="64">
        <v>76348.39</v>
      </c>
      <c r="H17" s="64">
        <f t="shared" si="1"/>
        <v>76348.39</v>
      </c>
    </row>
    <row r="18" spans="1:8" ht="25.5">
      <c r="A18" s="61" t="s">
        <v>675</v>
      </c>
      <c r="B18" s="61"/>
      <c r="C18" s="71" t="s">
        <v>671</v>
      </c>
      <c r="D18" s="72" t="s">
        <v>672</v>
      </c>
      <c r="E18" s="13" t="s">
        <v>189</v>
      </c>
      <c r="F18" s="61">
        <v>1</v>
      </c>
      <c r="G18" s="64">
        <v>76348.39</v>
      </c>
      <c r="H18" s="64">
        <f t="shared" si="1"/>
        <v>76348.39</v>
      </c>
    </row>
    <row r="19" spans="1:8" ht="25.5">
      <c r="A19" s="61" t="s">
        <v>676</v>
      </c>
      <c r="B19" s="61"/>
      <c r="C19" s="71" t="s">
        <v>671</v>
      </c>
      <c r="D19" s="72" t="s">
        <v>672</v>
      </c>
      <c r="E19" s="13" t="s">
        <v>189</v>
      </c>
      <c r="F19" s="61">
        <v>1</v>
      </c>
      <c r="G19" s="64">
        <v>76348.39</v>
      </c>
      <c r="H19" s="64">
        <f t="shared" si="1"/>
        <v>76348.39</v>
      </c>
    </row>
    <row r="20" spans="1:8" ht="25.5">
      <c r="A20" s="61" t="s">
        <v>677</v>
      </c>
      <c r="B20" s="61"/>
      <c r="C20" s="71" t="s">
        <v>671</v>
      </c>
      <c r="D20" s="72" t="s">
        <v>672</v>
      </c>
      <c r="E20" s="13" t="s">
        <v>189</v>
      </c>
      <c r="F20" s="61">
        <v>1</v>
      </c>
      <c r="G20" s="64">
        <v>76348.39</v>
      </c>
      <c r="H20" s="64">
        <f t="shared" si="1"/>
        <v>76348.39</v>
      </c>
    </row>
    <row r="21" spans="1:8" ht="25.5">
      <c r="A21" s="61" t="s">
        <v>678</v>
      </c>
      <c r="B21" s="61"/>
      <c r="C21" s="71" t="s">
        <v>671</v>
      </c>
      <c r="D21" s="72" t="s">
        <v>672</v>
      </c>
      <c r="E21" s="13" t="s">
        <v>189</v>
      </c>
      <c r="F21" s="61">
        <v>1</v>
      </c>
      <c r="G21" s="64">
        <v>76348.39</v>
      </c>
      <c r="H21" s="64">
        <f t="shared" si="1"/>
        <v>76348.39</v>
      </c>
    </row>
    <row r="22" spans="1:8" ht="25.5">
      <c r="A22" s="61" t="s">
        <v>679</v>
      </c>
      <c r="B22" s="61"/>
      <c r="C22" s="71" t="s">
        <v>671</v>
      </c>
      <c r="D22" s="72" t="s">
        <v>672</v>
      </c>
      <c r="E22" s="13" t="s">
        <v>189</v>
      </c>
      <c r="F22" s="61">
        <v>1</v>
      </c>
      <c r="G22" s="64">
        <v>76348.39</v>
      </c>
      <c r="H22" s="64">
        <f t="shared" si="1"/>
        <v>76348.39</v>
      </c>
    </row>
    <row r="23" spans="1:8" ht="25.5">
      <c r="A23" s="61" t="s">
        <v>680</v>
      </c>
      <c r="B23" s="61"/>
      <c r="C23" s="71" t="s">
        <v>671</v>
      </c>
      <c r="D23" s="72" t="s">
        <v>672</v>
      </c>
      <c r="E23" s="13" t="s">
        <v>189</v>
      </c>
      <c r="F23" s="61">
        <v>1</v>
      </c>
      <c r="G23" s="64">
        <v>76348.39</v>
      </c>
      <c r="H23" s="64">
        <f t="shared" si="1"/>
        <v>76348.39</v>
      </c>
    </row>
    <row r="24" spans="1:8" ht="25.5">
      <c r="A24" s="61" t="s">
        <v>681</v>
      </c>
      <c r="B24" s="61"/>
      <c r="C24" s="71" t="s">
        <v>671</v>
      </c>
      <c r="D24" s="72" t="s">
        <v>672</v>
      </c>
      <c r="E24" s="13" t="s">
        <v>189</v>
      </c>
      <c r="F24" s="61">
        <v>1</v>
      </c>
      <c r="G24" s="64">
        <v>76348.39</v>
      </c>
      <c r="H24" s="64">
        <f t="shared" si="1"/>
        <v>76348.39</v>
      </c>
    </row>
    <row r="25" spans="1:8" ht="25.5">
      <c r="A25" s="61" t="s">
        <v>682</v>
      </c>
      <c r="B25" s="61"/>
      <c r="C25" s="71" t="s">
        <v>671</v>
      </c>
      <c r="D25" s="72" t="s">
        <v>672</v>
      </c>
      <c r="E25" s="13" t="s">
        <v>189</v>
      </c>
      <c r="F25" s="61">
        <v>1</v>
      </c>
      <c r="G25" s="64">
        <v>76348.39</v>
      </c>
      <c r="H25" s="64">
        <f t="shared" si="1"/>
        <v>76348.39</v>
      </c>
    </row>
    <row r="26" spans="1:8" ht="25.5">
      <c r="A26" s="61" t="s">
        <v>683</v>
      </c>
      <c r="B26" s="61"/>
      <c r="C26" s="71" t="s">
        <v>671</v>
      </c>
      <c r="D26" s="72" t="s">
        <v>672</v>
      </c>
      <c r="E26" s="13" t="s">
        <v>189</v>
      </c>
      <c r="F26" s="61">
        <v>1</v>
      </c>
      <c r="G26" s="64">
        <v>76348.39</v>
      </c>
      <c r="H26" s="64">
        <f t="shared" si="1"/>
        <v>76348.39</v>
      </c>
    </row>
    <row r="27" spans="1:8" ht="25.5">
      <c r="A27" s="61" t="s">
        <v>684</v>
      </c>
      <c r="B27" s="61"/>
      <c r="C27" s="71" t="s">
        <v>671</v>
      </c>
      <c r="D27" s="72" t="s">
        <v>672</v>
      </c>
      <c r="E27" s="13" t="s">
        <v>189</v>
      </c>
      <c r="F27" s="61">
        <v>1</v>
      </c>
      <c r="G27" s="64">
        <v>76348.39</v>
      </c>
      <c r="H27" s="64">
        <f t="shared" si="1"/>
        <v>76348.39</v>
      </c>
    </row>
    <row r="28" spans="1:8" ht="25.5">
      <c r="A28" s="61" t="s">
        <v>685</v>
      </c>
      <c r="B28" s="61"/>
      <c r="C28" s="71" t="s">
        <v>671</v>
      </c>
      <c r="D28" s="72" t="s">
        <v>672</v>
      </c>
      <c r="E28" s="13" t="s">
        <v>189</v>
      </c>
      <c r="F28" s="61">
        <v>1</v>
      </c>
      <c r="G28" s="64">
        <v>76348.39</v>
      </c>
      <c r="H28" s="64">
        <f t="shared" si="1"/>
        <v>76348.39</v>
      </c>
    </row>
    <row r="29" spans="1:8" ht="12.75">
      <c r="A29" s="61"/>
      <c r="B29" s="61"/>
      <c r="C29" s="73" t="s">
        <v>686</v>
      </c>
      <c r="D29" s="73" t="s">
        <v>687</v>
      </c>
      <c r="E29" s="63"/>
      <c r="F29" s="61"/>
      <c r="G29" s="64"/>
      <c r="H29" s="64"/>
    </row>
    <row r="30" spans="1:8" ht="25.5">
      <c r="A30" s="61" t="s">
        <v>688</v>
      </c>
      <c r="B30" s="61"/>
      <c r="C30" s="71" t="s">
        <v>689</v>
      </c>
      <c r="D30" s="74" t="s">
        <v>690</v>
      </c>
      <c r="E30" s="13" t="s">
        <v>189</v>
      </c>
      <c r="F30" s="71">
        <v>1</v>
      </c>
      <c r="G30" s="64">
        <v>93870.97</v>
      </c>
      <c r="H30" s="64">
        <f t="shared" si="1"/>
        <v>93870.97</v>
      </c>
    </row>
    <row r="31" spans="1:8" ht="25.5">
      <c r="A31" s="61"/>
      <c r="B31" s="61"/>
      <c r="C31" s="71" t="s">
        <v>689</v>
      </c>
      <c r="D31" s="74" t="s">
        <v>690</v>
      </c>
      <c r="E31" s="13" t="s">
        <v>189</v>
      </c>
      <c r="F31" s="71">
        <v>1</v>
      </c>
      <c r="G31" s="64">
        <v>93870.97</v>
      </c>
      <c r="H31" s="64">
        <f t="shared" si="1"/>
        <v>93870.97</v>
      </c>
    </row>
    <row r="32" spans="1:8" ht="25.5">
      <c r="A32" s="61"/>
      <c r="B32" s="61"/>
      <c r="C32" s="71" t="s">
        <v>689</v>
      </c>
      <c r="D32" s="74" t="s">
        <v>690</v>
      </c>
      <c r="E32" s="13" t="s">
        <v>189</v>
      </c>
      <c r="F32" s="71">
        <v>1</v>
      </c>
      <c r="G32" s="64">
        <v>93870.97</v>
      </c>
      <c r="H32" s="64">
        <f t="shared" si="1"/>
        <v>93870.97</v>
      </c>
    </row>
    <row r="33" spans="1:8" ht="25.5">
      <c r="A33" s="61"/>
      <c r="B33" s="61"/>
      <c r="C33" s="71" t="s">
        <v>689</v>
      </c>
      <c r="D33" s="74" t="s">
        <v>690</v>
      </c>
      <c r="E33" s="13" t="s">
        <v>189</v>
      </c>
      <c r="F33" s="71">
        <v>1</v>
      </c>
      <c r="G33" s="64">
        <v>93870.97</v>
      </c>
      <c r="H33" s="64">
        <f t="shared" si="1"/>
        <v>93870.97</v>
      </c>
    </row>
    <row r="34" spans="1:8" ht="13.5" thickBot="1">
      <c r="A34" s="75"/>
      <c r="B34" s="75"/>
      <c r="C34" s="76"/>
      <c r="D34" s="76"/>
      <c r="E34" s="77"/>
      <c r="F34" s="76"/>
      <c r="G34" s="78"/>
      <c r="H34" s="78"/>
    </row>
    <row r="35" spans="1:8" ht="13.5" thickBot="1">
      <c r="A35" s="79"/>
      <c r="B35" s="80" t="s">
        <v>691</v>
      </c>
      <c r="C35" s="599"/>
      <c r="D35" s="599"/>
      <c r="E35" s="600"/>
      <c r="F35" s="599"/>
      <c r="G35" s="601"/>
      <c r="H35" s="602">
        <f>SUM(H5:H34)</f>
        <v>1727225.8599999996</v>
      </c>
    </row>
  </sheetData>
  <mergeCells count="2">
    <mergeCell ref="E2:E3"/>
    <mergeCell ref="F2:F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N197"/>
  <sheetViews>
    <sheetView workbookViewId="0" topLeftCell="B55">
      <selection activeCell="C126" sqref="C126:J126"/>
    </sheetView>
  </sheetViews>
  <sheetFormatPr defaultColWidth="9.140625" defaultRowHeight="12.75"/>
  <cols>
    <col min="1" max="1" width="6.00390625" style="276" customWidth="1"/>
    <col min="2" max="2" width="8.140625" style="276" customWidth="1"/>
    <col min="3" max="3" width="5.00390625" style="276" customWidth="1"/>
    <col min="4" max="4" width="5.8515625" style="276" customWidth="1"/>
    <col min="5" max="5" width="28.7109375" style="276" customWidth="1"/>
    <col min="6" max="6" width="33.00390625" style="276" customWidth="1"/>
    <col min="7" max="7" width="6.7109375" style="276" customWidth="1"/>
    <col min="8" max="8" width="4.8515625" style="276" customWidth="1"/>
    <col min="9" max="9" width="10.140625" style="276" customWidth="1"/>
    <col min="10" max="10" width="11.421875" style="276" customWidth="1"/>
    <col min="11" max="16384" width="9.140625" style="276" customWidth="1"/>
  </cols>
  <sheetData>
    <row r="1" ht="11.25" thickBot="1"/>
    <row r="2" spans="1:14" ht="24.75" thickBot="1">
      <c r="A2" s="827" t="s">
        <v>2110</v>
      </c>
      <c r="B2" s="828"/>
      <c r="C2" s="828"/>
      <c r="D2" s="828"/>
      <c r="E2" s="828"/>
      <c r="F2" s="277"/>
      <c r="G2" s="277" t="s">
        <v>179</v>
      </c>
      <c r="H2" s="277" t="s">
        <v>185</v>
      </c>
      <c r="I2" s="277" t="s">
        <v>186</v>
      </c>
      <c r="J2" s="278" t="s">
        <v>2025</v>
      </c>
      <c r="K2" s="275"/>
      <c r="L2" s="275"/>
      <c r="M2" s="275"/>
      <c r="N2" s="275"/>
    </row>
    <row r="3" spans="1:14" ht="12">
      <c r="A3" s="271"/>
      <c r="B3" s="271"/>
      <c r="C3" s="321"/>
      <c r="D3" s="829" t="s">
        <v>2272</v>
      </c>
      <c r="E3" s="829"/>
      <c r="F3" s="301"/>
      <c r="G3" s="301"/>
      <c r="H3" s="301"/>
      <c r="I3" s="302" t="s">
        <v>2273</v>
      </c>
      <c r="J3" s="303" t="s">
        <v>2273</v>
      </c>
      <c r="K3" s="320"/>
      <c r="L3" s="320"/>
      <c r="M3" s="320"/>
      <c r="N3" s="322"/>
    </row>
    <row r="4" spans="3:10" ht="11.25">
      <c r="C4" s="327" t="s">
        <v>2111</v>
      </c>
      <c r="D4" s="328" t="s">
        <v>2274</v>
      </c>
      <c r="E4" s="328" t="s">
        <v>2275</v>
      </c>
      <c r="F4" s="328"/>
      <c r="G4" s="328"/>
      <c r="H4" s="328"/>
      <c r="I4" s="329"/>
      <c r="J4" s="330"/>
    </row>
    <row r="5" spans="3:10" ht="11.25">
      <c r="C5" s="808">
        <v>1</v>
      </c>
      <c r="D5" s="809" t="s">
        <v>2276</v>
      </c>
      <c r="E5" s="810" t="s">
        <v>2277</v>
      </c>
      <c r="F5" s="333"/>
      <c r="G5" s="809">
        <v>4</v>
      </c>
      <c r="H5" s="332"/>
      <c r="I5" s="334"/>
      <c r="J5" s="336"/>
    </row>
    <row r="6" spans="3:10" ht="11.25">
      <c r="C6" s="808"/>
      <c r="D6" s="809"/>
      <c r="E6" s="810"/>
      <c r="F6" s="333"/>
      <c r="G6" s="809"/>
      <c r="H6" s="332"/>
      <c r="I6" s="337">
        <v>1250</v>
      </c>
      <c r="J6" s="336">
        <f>I6*G5</f>
        <v>5000</v>
      </c>
    </row>
    <row r="7" spans="3:10" ht="11.25">
      <c r="C7" s="331">
        <v>2</v>
      </c>
      <c r="D7" s="332" t="s">
        <v>2278</v>
      </c>
      <c r="E7" s="333" t="s">
        <v>2279</v>
      </c>
      <c r="F7" s="333"/>
      <c r="G7" s="332">
        <v>59</v>
      </c>
      <c r="H7" s="332"/>
      <c r="I7" s="337">
        <v>750</v>
      </c>
      <c r="J7" s="336">
        <f>I7*G7</f>
        <v>44250</v>
      </c>
    </row>
    <row r="8" spans="3:10" ht="11.25">
      <c r="C8" s="808">
        <v>3</v>
      </c>
      <c r="D8" s="809" t="s">
        <v>2280</v>
      </c>
      <c r="E8" s="810" t="s">
        <v>2281</v>
      </c>
      <c r="F8" s="333"/>
      <c r="G8" s="809">
        <v>23</v>
      </c>
      <c r="H8" s="332"/>
      <c r="I8" s="337"/>
      <c r="J8" s="336">
        <f>I8*G7</f>
        <v>0</v>
      </c>
    </row>
    <row r="9" spans="3:10" ht="11.25">
      <c r="C9" s="808"/>
      <c r="D9" s="809"/>
      <c r="E9" s="810"/>
      <c r="F9" s="333"/>
      <c r="G9" s="809"/>
      <c r="H9" s="332"/>
      <c r="I9" s="337">
        <v>143.75</v>
      </c>
      <c r="J9" s="336">
        <f>I9*G8</f>
        <v>3306.25</v>
      </c>
    </row>
    <row r="10" spans="3:10" ht="11.25">
      <c r="C10" s="331">
        <v>4</v>
      </c>
      <c r="D10" s="332" t="s">
        <v>2282</v>
      </c>
      <c r="E10" s="333" t="s">
        <v>2283</v>
      </c>
      <c r="F10" s="333"/>
      <c r="G10" s="332">
        <v>12</v>
      </c>
      <c r="H10" s="332"/>
      <c r="I10" s="337">
        <v>406.25</v>
      </c>
      <c r="J10" s="336">
        <f aca="true" t="shared" si="0" ref="J10:J15">I10*G10</f>
        <v>4875</v>
      </c>
    </row>
    <row r="11" spans="3:10" ht="11.25">
      <c r="C11" s="331">
        <v>5</v>
      </c>
      <c r="D11" s="332" t="s">
        <v>2284</v>
      </c>
      <c r="E11" s="333" t="s">
        <v>2285</v>
      </c>
      <c r="F11" s="333"/>
      <c r="G11" s="332">
        <v>21</v>
      </c>
      <c r="H11" s="332"/>
      <c r="I11" s="337">
        <v>343.75</v>
      </c>
      <c r="J11" s="336">
        <f t="shared" si="0"/>
        <v>7218.75</v>
      </c>
    </row>
    <row r="12" spans="3:10" ht="11.25">
      <c r="C12" s="331">
        <v>6</v>
      </c>
      <c r="D12" s="332" t="s">
        <v>2286</v>
      </c>
      <c r="E12" s="333" t="s">
        <v>2287</v>
      </c>
      <c r="F12" s="333"/>
      <c r="G12" s="332">
        <v>28</v>
      </c>
      <c r="H12" s="332"/>
      <c r="I12" s="337">
        <v>431.25</v>
      </c>
      <c r="J12" s="336">
        <f t="shared" si="0"/>
        <v>12075</v>
      </c>
    </row>
    <row r="13" spans="3:10" ht="11.25">
      <c r="C13" s="331">
        <v>7</v>
      </c>
      <c r="D13" s="332" t="s">
        <v>2288</v>
      </c>
      <c r="E13" s="333" t="s">
        <v>2289</v>
      </c>
      <c r="F13" s="333"/>
      <c r="G13" s="332">
        <v>1</v>
      </c>
      <c r="H13" s="332"/>
      <c r="I13" s="337">
        <v>1552.61</v>
      </c>
      <c r="J13" s="336">
        <f t="shared" si="0"/>
        <v>1552.61</v>
      </c>
    </row>
    <row r="14" spans="3:10" ht="11.25">
      <c r="C14" s="331">
        <v>8</v>
      </c>
      <c r="D14" s="332" t="s">
        <v>2290</v>
      </c>
      <c r="E14" s="333" t="s">
        <v>2291</v>
      </c>
      <c r="F14" s="333"/>
      <c r="G14" s="332">
        <v>15</v>
      </c>
      <c r="H14" s="332"/>
      <c r="I14" s="337">
        <v>787.5</v>
      </c>
      <c r="J14" s="336">
        <f t="shared" si="0"/>
        <v>11812.5</v>
      </c>
    </row>
    <row r="15" spans="3:10" ht="11.25">
      <c r="C15" s="331">
        <v>9</v>
      </c>
      <c r="D15" s="332" t="s">
        <v>2292</v>
      </c>
      <c r="E15" s="333" t="s">
        <v>2293</v>
      </c>
      <c r="F15" s="333"/>
      <c r="G15" s="332">
        <v>15</v>
      </c>
      <c r="H15" s="332"/>
      <c r="I15" s="337">
        <v>343.75</v>
      </c>
      <c r="J15" s="336">
        <f t="shared" si="0"/>
        <v>5156.25</v>
      </c>
    </row>
    <row r="16" spans="3:10" ht="11.25">
      <c r="C16" s="327" t="s">
        <v>2111</v>
      </c>
      <c r="D16" s="328" t="s">
        <v>2274</v>
      </c>
      <c r="E16" s="328" t="s">
        <v>2294</v>
      </c>
      <c r="F16" s="328"/>
      <c r="G16" s="328"/>
      <c r="H16" s="328"/>
      <c r="I16" s="338"/>
      <c r="J16" s="336">
        <f>I16*G15</f>
        <v>0</v>
      </c>
    </row>
    <row r="17" spans="3:10" ht="11.25">
      <c r="C17" s="808">
        <v>10</v>
      </c>
      <c r="D17" s="809" t="s">
        <v>2295</v>
      </c>
      <c r="E17" s="810" t="s">
        <v>2296</v>
      </c>
      <c r="F17" s="333"/>
      <c r="G17" s="809">
        <v>391</v>
      </c>
      <c r="H17" s="332"/>
      <c r="I17" s="337"/>
      <c r="J17" s="336">
        <f>I17*G16</f>
        <v>0</v>
      </c>
    </row>
    <row r="18" spans="3:10" ht="11.25">
      <c r="C18" s="808"/>
      <c r="D18" s="809"/>
      <c r="E18" s="810"/>
      <c r="F18" s="333"/>
      <c r="G18" s="809"/>
      <c r="H18" s="332"/>
      <c r="I18" s="337">
        <v>27.5</v>
      </c>
      <c r="J18" s="336">
        <f>I18*G17</f>
        <v>10752.5</v>
      </c>
    </row>
    <row r="19" spans="3:10" ht="11.25">
      <c r="C19" s="331">
        <v>11</v>
      </c>
      <c r="D19" s="332" t="s">
        <v>2297</v>
      </c>
      <c r="E19" s="333" t="s">
        <v>2298</v>
      </c>
      <c r="F19" s="333"/>
      <c r="G19" s="332">
        <v>637</v>
      </c>
      <c r="H19" s="332"/>
      <c r="I19" s="337">
        <v>25</v>
      </c>
      <c r="J19" s="336">
        <f>I19*G19</f>
        <v>15925</v>
      </c>
    </row>
    <row r="20" spans="3:10" ht="11.25">
      <c r="C20" s="811">
        <v>12</v>
      </c>
      <c r="D20" s="809" t="s">
        <v>2299</v>
      </c>
      <c r="E20" s="812" t="s">
        <v>2300</v>
      </c>
      <c r="F20" s="335"/>
      <c r="G20" s="332"/>
      <c r="H20" s="332"/>
      <c r="I20" s="337"/>
      <c r="J20" s="336">
        <f>I20*G19</f>
        <v>0</v>
      </c>
    </row>
    <row r="21" spans="3:10" ht="11.25">
      <c r="C21" s="811"/>
      <c r="D21" s="809"/>
      <c r="E21" s="812"/>
      <c r="F21" s="335"/>
      <c r="G21" s="332"/>
      <c r="H21" s="332"/>
      <c r="I21" s="337"/>
      <c r="J21" s="336">
        <f>I21*G20</f>
        <v>0</v>
      </c>
    </row>
    <row r="22" spans="3:10" ht="11.25">
      <c r="C22" s="811"/>
      <c r="D22" s="809"/>
      <c r="E22" s="812"/>
      <c r="F22" s="335"/>
      <c r="G22" s="332">
        <v>5</v>
      </c>
      <c r="H22" s="332"/>
      <c r="I22" s="337">
        <v>66.25</v>
      </c>
      <c r="J22" s="336">
        <f aca="true" t="shared" si="1" ref="J22:J34">I22*G22</f>
        <v>331.25</v>
      </c>
    </row>
    <row r="23" spans="3:10" ht="11.25">
      <c r="C23" s="331">
        <v>13</v>
      </c>
      <c r="D23" s="332" t="s">
        <v>2301</v>
      </c>
      <c r="E23" s="333" t="s">
        <v>2302</v>
      </c>
      <c r="F23" s="333"/>
      <c r="G23" s="332">
        <v>6568</v>
      </c>
      <c r="H23" s="332"/>
      <c r="I23" s="337">
        <v>11.25</v>
      </c>
      <c r="J23" s="336">
        <f t="shared" si="1"/>
        <v>73890</v>
      </c>
    </row>
    <row r="24" spans="3:10" ht="11.25">
      <c r="C24" s="331">
        <v>14</v>
      </c>
      <c r="D24" s="332" t="s">
        <v>2303</v>
      </c>
      <c r="E24" s="333" t="s">
        <v>2304</v>
      </c>
      <c r="F24" s="333"/>
      <c r="G24" s="332">
        <v>77</v>
      </c>
      <c r="H24" s="332"/>
      <c r="I24" s="337">
        <v>15</v>
      </c>
      <c r="J24" s="336">
        <f t="shared" si="1"/>
        <v>1155</v>
      </c>
    </row>
    <row r="25" spans="3:10" ht="11.25">
      <c r="C25" s="331">
        <v>15</v>
      </c>
      <c r="D25" s="332" t="s">
        <v>2305</v>
      </c>
      <c r="E25" s="333" t="s">
        <v>2306</v>
      </c>
      <c r="F25" s="333"/>
      <c r="G25" s="332">
        <v>193</v>
      </c>
      <c r="H25" s="332"/>
      <c r="I25" s="337">
        <v>6.25</v>
      </c>
      <c r="J25" s="336">
        <f t="shared" si="1"/>
        <v>1206.25</v>
      </c>
    </row>
    <row r="26" spans="3:10" ht="11.25">
      <c r="C26" s="331">
        <v>16</v>
      </c>
      <c r="D26" s="332" t="s">
        <v>2307</v>
      </c>
      <c r="E26" s="333" t="s">
        <v>2308</v>
      </c>
      <c r="F26" s="333"/>
      <c r="G26" s="332">
        <v>361</v>
      </c>
      <c r="H26" s="332"/>
      <c r="I26" s="337">
        <v>81.25</v>
      </c>
      <c r="J26" s="336">
        <f t="shared" si="1"/>
        <v>29331.25</v>
      </c>
    </row>
    <row r="27" spans="3:10" ht="11.25">
      <c r="C27" s="331">
        <v>17</v>
      </c>
      <c r="D27" s="332" t="s">
        <v>2309</v>
      </c>
      <c r="E27" s="333" t="s">
        <v>2310</v>
      </c>
      <c r="F27" s="333"/>
      <c r="G27" s="332">
        <v>184</v>
      </c>
      <c r="H27" s="332"/>
      <c r="I27" s="337">
        <v>56.25</v>
      </c>
      <c r="J27" s="336">
        <f t="shared" si="1"/>
        <v>10350</v>
      </c>
    </row>
    <row r="28" spans="3:10" ht="11.25">
      <c r="C28" s="331">
        <v>18</v>
      </c>
      <c r="D28" s="332" t="s">
        <v>2311</v>
      </c>
      <c r="E28" s="333" t="s">
        <v>2312</v>
      </c>
      <c r="F28" s="333"/>
      <c r="G28" s="332">
        <v>243</v>
      </c>
      <c r="H28" s="332"/>
      <c r="I28" s="337">
        <v>16.875</v>
      </c>
      <c r="J28" s="336">
        <f t="shared" si="1"/>
        <v>4100.625</v>
      </c>
    </row>
    <row r="29" spans="3:10" ht="11.25">
      <c r="C29" s="331">
        <v>19</v>
      </c>
      <c r="D29" s="332" t="s">
        <v>2313</v>
      </c>
      <c r="E29" s="333" t="s">
        <v>2314</v>
      </c>
      <c r="F29" s="333"/>
      <c r="G29" s="332">
        <v>105</v>
      </c>
      <c r="H29" s="332"/>
      <c r="I29" s="337">
        <v>25</v>
      </c>
      <c r="J29" s="336">
        <f t="shared" si="1"/>
        <v>2625</v>
      </c>
    </row>
    <row r="30" spans="3:10" ht="11.25">
      <c r="C30" s="331">
        <v>19</v>
      </c>
      <c r="D30" s="332" t="s">
        <v>2315</v>
      </c>
      <c r="E30" s="333" t="s">
        <v>2316</v>
      </c>
      <c r="F30" s="333"/>
      <c r="G30" s="332">
        <v>124</v>
      </c>
      <c r="H30" s="332"/>
      <c r="I30" s="337">
        <v>31.25</v>
      </c>
      <c r="J30" s="336">
        <f t="shared" si="1"/>
        <v>3875</v>
      </c>
    </row>
    <row r="31" spans="3:10" ht="11.25">
      <c r="C31" s="331">
        <v>20</v>
      </c>
      <c r="D31" s="332" t="s">
        <v>2317</v>
      </c>
      <c r="E31" s="333" t="s">
        <v>2318</v>
      </c>
      <c r="F31" s="333"/>
      <c r="G31" s="332">
        <v>192</v>
      </c>
      <c r="H31" s="332"/>
      <c r="I31" s="337">
        <v>37.5</v>
      </c>
      <c r="J31" s="336">
        <f t="shared" si="1"/>
        <v>7200</v>
      </c>
    </row>
    <row r="32" spans="3:10" ht="11.25">
      <c r="C32" s="331">
        <v>21</v>
      </c>
      <c r="D32" s="332" t="s">
        <v>2319</v>
      </c>
      <c r="E32" s="333" t="s">
        <v>2320</v>
      </c>
      <c r="F32" s="333"/>
      <c r="G32" s="332">
        <v>98</v>
      </c>
      <c r="H32" s="332"/>
      <c r="I32" s="337">
        <v>53.75</v>
      </c>
      <c r="J32" s="336">
        <f t="shared" si="1"/>
        <v>5267.5</v>
      </c>
    </row>
    <row r="33" spans="3:10" ht="11.25">
      <c r="C33" s="327" t="s">
        <v>2111</v>
      </c>
      <c r="D33" s="328" t="s">
        <v>2274</v>
      </c>
      <c r="E33" s="328" t="s">
        <v>2321</v>
      </c>
      <c r="F33" s="328"/>
      <c r="G33" s="328"/>
      <c r="H33" s="328"/>
      <c r="I33" s="338"/>
      <c r="J33" s="336">
        <f t="shared" si="1"/>
        <v>0</v>
      </c>
    </row>
    <row r="34" spans="3:10" ht="11.25">
      <c r="C34" s="339">
        <v>22</v>
      </c>
      <c r="D34" s="332" t="s">
        <v>2322</v>
      </c>
      <c r="E34" s="333" t="s">
        <v>2323</v>
      </c>
      <c r="F34" s="333"/>
      <c r="G34" s="332">
        <v>219</v>
      </c>
      <c r="H34" s="332"/>
      <c r="I34" s="337">
        <v>6.25</v>
      </c>
      <c r="J34" s="336">
        <f t="shared" si="1"/>
        <v>1368.75</v>
      </c>
    </row>
    <row r="35" spans="3:10" ht="11.25">
      <c r="C35" s="808">
        <v>23</v>
      </c>
      <c r="D35" s="809" t="s">
        <v>2324</v>
      </c>
      <c r="E35" s="810" t="s">
        <v>2325</v>
      </c>
      <c r="F35" s="333"/>
      <c r="G35" s="809">
        <v>65</v>
      </c>
      <c r="H35" s="332"/>
      <c r="I35" s="337"/>
      <c r="J35" s="336"/>
    </row>
    <row r="36" spans="3:10" ht="11.25">
      <c r="C36" s="808"/>
      <c r="D36" s="809"/>
      <c r="E36" s="810"/>
      <c r="F36" s="333"/>
      <c r="G36" s="809"/>
      <c r="H36" s="332"/>
      <c r="I36" s="337">
        <v>6.25</v>
      </c>
      <c r="J36" s="336">
        <f>I36*G35</f>
        <v>406.25</v>
      </c>
    </row>
    <row r="37" spans="3:10" ht="11.25">
      <c r="C37" s="331">
        <v>24</v>
      </c>
      <c r="D37" s="332" t="s">
        <v>2326</v>
      </c>
      <c r="E37" s="335" t="s">
        <v>2327</v>
      </c>
      <c r="F37" s="335"/>
      <c r="G37" s="332">
        <v>192</v>
      </c>
      <c r="H37" s="332"/>
      <c r="I37" s="337">
        <v>16.25</v>
      </c>
      <c r="J37" s="336">
        <f>I37*G37</f>
        <v>3120</v>
      </c>
    </row>
    <row r="38" spans="3:10" ht="11.25">
      <c r="C38" s="808">
        <v>23</v>
      </c>
      <c r="D38" s="809" t="s">
        <v>2328</v>
      </c>
      <c r="E38" s="810" t="s">
        <v>2329</v>
      </c>
      <c r="F38" s="333"/>
      <c r="G38" s="809">
        <v>282</v>
      </c>
      <c r="H38" s="332"/>
      <c r="I38" s="337">
        <v>3.75</v>
      </c>
      <c r="J38" s="336">
        <f>I38*G38</f>
        <v>1057.5</v>
      </c>
    </row>
    <row r="39" spans="3:10" ht="11.25">
      <c r="C39" s="808"/>
      <c r="D39" s="809"/>
      <c r="E39" s="810"/>
      <c r="F39" s="333"/>
      <c r="G39" s="809"/>
      <c r="H39" s="332"/>
      <c r="I39" s="337"/>
      <c r="J39" s="336">
        <f>I39*G38</f>
        <v>0</v>
      </c>
    </row>
    <row r="40" spans="3:10" ht="11.25">
      <c r="C40" s="331">
        <v>25</v>
      </c>
      <c r="D40" s="332" t="s">
        <v>2330</v>
      </c>
      <c r="E40" s="333" t="s">
        <v>2331</v>
      </c>
      <c r="F40" s="333"/>
      <c r="G40" s="332">
        <v>152</v>
      </c>
      <c r="H40" s="332"/>
      <c r="I40" s="337">
        <v>5</v>
      </c>
      <c r="J40" s="336">
        <f>I40*G40</f>
        <v>760</v>
      </c>
    </row>
    <row r="41" spans="3:10" ht="11.25">
      <c r="C41" s="339">
        <v>26</v>
      </c>
      <c r="D41" s="332" t="s">
        <v>2332</v>
      </c>
      <c r="E41" s="333" t="s">
        <v>2333</v>
      </c>
      <c r="F41" s="333"/>
      <c r="G41" s="332">
        <v>222</v>
      </c>
      <c r="H41" s="332"/>
      <c r="I41" s="337">
        <v>5</v>
      </c>
      <c r="J41" s="336">
        <f>I41*G41</f>
        <v>1110</v>
      </c>
    </row>
    <row r="42" spans="3:10" ht="11.25">
      <c r="C42" s="339">
        <v>27</v>
      </c>
      <c r="D42" s="332" t="s">
        <v>2334</v>
      </c>
      <c r="E42" s="333" t="s">
        <v>2335</v>
      </c>
      <c r="F42" s="333"/>
      <c r="G42" s="332">
        <v>45</v>
      </c>
      <c r="H42" s="332"/>
      <c r="I42" s="337">
        <v>31.25</v>
      </c>
      <c r="J42" s="336">
        <f>I42*G42</f>
        <v>1406.25</v>
      </c>
    </row>
    <row r="43" spans="3:10" ht="11.25">
      <c r="C43" s="339">
        <v>28</v>
      </c>
      <c r="D43" s="332" t="s">
        <v>2336</v>
      </c>
      <c r="E43" s="333" t="s">
        <v>2337</v>
      </c>
      <c r="F43" s="333"/>
      <c r="G43" s="332">
        <v>58</v>
      </c>
      <c r="H43" s="332"/>
      <c r="I43" s="337">
        <v>6.25</v>
      </c>
      <c r="J43" s="336">
        <f>I43*G43</f>
        <v>362.5</v>
      </c>
    </row>
    <row r="44" spans="3:10" ht="11.25">
      <c r="C44" s="327" t="s">
        <v>2111</v>
      </c>
      <c r="D44" s="328" t="s">
        <v>2274</v>
      </c>
      <c r="E44" s="328" t="s">
        <v>2338</v>
      </c>
      <c r="F44" s="328"/>
      <c r="G44" s="328"/>
      <c r="H44" s="328"/>
      <c r="I44" s="338"/>
      <c r="J44" s="336">
        <f>I44*G43</f>
        <v>0</v>
      </c>
    </row>
    <row r="45" spans="3:10" ht="11.25">
      <c r="C45" s="331">
        <v>29</v>
      </c>
      <c r="D45" s="332" t="s">
        <v>2339</v>
      </c>
      <c r="E45" s="333" t="s">
        <v>2340</v>
      </c>
      <c r="F45" s="333"/>
      <c r="G45" s="332">
        <v>4620</v>
      </c>
      <c r="H45" s="332"/>
      <c r="I45" s="337">
        <v>0.8125</v>
      </c>
      <c r="J45" s="336">
        <f>I45*G45</f>
        <v>3753.75</v>
      </c>
    </row>
    <row r="46" spans="3:10" ht="11.25">
      <c r="C46" s="331">
        <v>30</v>
      </c>
      <c r="D46" s="332" t="s">
        <v>2341</v>
      </c>
      <c r="E46" s="333" t="s">
        <v>2342</v>
      </c>
      <c r="F46" s="333"/>
      <c r="G46" s="332">
        <v>5200</v>
      </c>
      <c r="H46" s="332"/>
      <c r="I46" s="337">
        <v>0.8125</v>
      </c>
      <c r="J46" s="336">
        <f>I46*G46</f>
        <v>4225</v>
      </c>
    </row>
    <row r="47" spans="3:10" ht="11.25">
      <c r="C47" s="331">
        <v>31</v>
      </c>
      <c r="D47" s="332" t="s">
        <v>2343</v>
      </c>
      <c r="E47" s="333" t="s">
        <v>2344</v>
      </c>
      <c r="F47" s="333"/>
      <c r="G47" s="332">
        <v>3700</v>
      </c>
      <c r="H47" s="332"/>
      <c r="I47" s="337">
        <v>0.8125</v>
      </c>
      <c r="J47" s="336">
        <f>I47*G47</f>
        <v>3006.25</v>
      </c>
    </row>
    <row r="48" spans="3:10" ht="11.25">
      <c r="C48" s="327" t="s">
        <v>2111</v>
      </c>
      <c r="D48" s="328" t="s">
        <v>2274</v>
      </c>
      <c r="E48" s="328" t="s">
        <v>2345</v>
      </c>
      <c r="F48" s="328"/>
      <c r="G48" s="328"/>
      <c r="H48" s="328"/>
      <c r="I48" s="338"/>
      <c r="J48" s="336">
        <f>I48*G47</f>
        <v>0</v>
      </c>
    </row>
    <row r="49" spans="3:10" ht="11.25">
      <c r="C49" s="331">
        <v>32</v>
      </c>
      <c r="D49" s="332" t="s">
        <v>2346</v>
      </c>
      <c r="E49" s="333" t="s">
        <v>2347</v>
      </c>
      <c r="F49" s="333"/>
      <c r="G49" s="332">
        <v>45</v>
      </c>
      <c r="H49" s="332"/>
      <c r="I49" s="337">
        <v>50</v>
      </c>
      <c r="J49" s="336">
        <f>I49*G49</f>
        <v>2250</v>
      </c>
    </row>
    <row r="50" spans="3:10" ht="11.25">
      <c r="C50" s="331">
        <v>33</v>
      </c>
      <c r="D50" s="332" t="s">
        <v>2348</v>
      </c>
      <c r="E50" s="333" t="s">
        <v>2349</v>
      </c>
      <c r="F50" s="333"/>
      <c r="G50" s="332">
        <v>40</v>
      </c>
      <c r="H50" s="332"/>
      <c r="I50" s="337">
        <v>50</v>
      </c>
      <c r="J50" s="336">
        <f>I50*G50</f>
        <v>2000</v>
      </c>
    </row>
    <row r="51" spans="3:10" ht="11.25">
      <c r="C51" s="331">
        <v>34</v>
      </c>
      <c r="D51" s="332" t="s">
        <v>2350</v>
      </c>
      <c r="E51" s="333" t="s">
        <v>3524</v>
      </c>
      <c r="F51" s="333"/>
      <c r="G51" s="332">
        <v>43</v>
      </c>
      <c r="H51" s="332"/>
      <c r="I51" s="337">
        <v>43.75</v>
      </c>
      <c r="J51" s="336">
        <f>I51*G51</f>
        <v>1881.25</v>
      </c>
    </row>
    <row r="52" spans="3:10" ht="11.25">
      <c r="C52" s="331">
        <v>35</v>
      </c>
      <c r="D52" s="332" t="s">
        <v>3525</v>
      </c>
      <c r="E52" s="333" t="s">
        <v>3526</v>
      </c>
      <c r="F52" s="333"/>
      <c r="G52" s="332">
        <v>28</v>
      </c>
      <c r="H52" s="332"/>
      <c r="I52" s="337">
        <v>37.5</v>
      </c>
      <c r="J52" s="336">
        <f>I52*G52</f>
        <v>1050</v>
      </c>
    </row>
    <row r="53" spans="3:10" ht="11.25">
      <c r="C53" s="327" t="s">
        <v>2111</v>
      </c>
      <c r="D53" s="328" t="s">
        <v>2274</v>
      </c>
      <c r="E53" s="328" t="s">
        <v>3527</v>
      </c>
      <c r="F53" s="328"/>
      <c r="G53" s="328"/>
      <c r="H53" s="328"/>
      <c r="I53" s="338"/>
      <c r="J53" s="336">
        <f>I53*G52</f>
        <v>0</v>
      </c>
    </row>
    <row r="54" spans="3:10" ht="11.25">
      <c r="C54" s="331">
        <v>36</v>
      </c>
      <c r="D54" s="332" t="s">
        <v>3528</v>
      </c>
      <c r="E54" s="333" t="s">
        <v>3529</v>
      </c>
      <c r="F54" s="333"/>
      <c r="G54" s="340">
        <v>4</v>
      </c>
      <c r="H54" s="340"/>
      <c r="I54" s="337">
        <v>125</v>
      </c>
      <c r="J54" s="336">
        <f aca="true" t="shared" si="2" ref="J54:J67">I54*G54</f>
        <v>500</v>
      </c>
    </row>
    <row r="55" spans="3:10" ht="11.25">
      <c r="C55" s="331">
        <v>37</v>
      </c>
      <c r="D55" s="332" t="s">
        <v>3530</v>
      </c>
      <c r="E55" s="333" t="s">
        <v>3531</v>
      </c>
      <c r="F55" s="333"/>
      <c r="G55" s="340">
        <v>10</v>
      </c>
      <c r="H55" s="340"/>
      <c r="I55" s="337">
        <v>562.5</v>
      </c>
      <c r="J55" s="336">
        <f t="shared" si="2"/>
        <v>5625</v>
      </c>
    </row>
    <row r="56" spans="3:10" ht="11.25">
      <c r="C56" s="331">
        <v>38</v>
      </c>
      <c r="D56" s="332" t="s">
        <v>3532</v>
      </c>
      <c r="E56" s="333" t="s">
        <v>3533</v>
      </c>
      <c r="F56" s="333"/>
      <c r="G56" s="340">
        <v>14</v>
      </c>
      <c r="H56" s="340"/>
      <c r="I56" s="337">
        <v>362.5</v>
      </c>
      <c r="J56" s="336">
        <f t="shared" si="2"/>
        <v>5075</v>
      </c>
    </row>
    <row r="57" spans="3:10" ht="11.25">
      <c r="C57" s="808">
        <v>4</v>
      </c>
      <c r="D57" s="809" t="s">
        <v>3534</v>
      </c>
      <c r="E57" s="810" t="s">
        <v>3535</v>
      </c>
      <c r="F57" s="333"/>
      <c r="G57" s="340">
        <v>5</v>
      </c>
      <c r="H57" s="340"/>
      <c r="I57" s="337">
        <v>1125</v>
      </c>
      <c r="J57" s="336">
        <f t="shared" si="2"/>
        <v>5625</v>
      </c>
    </row>
    <row r="58" spans="3:10" ht="11.25">
      <c r="C58" s="808"/>
      <c r="D58" s="809"/>
      <c r="E58" s="810"/>
      <c r="F58" s="333"/>
      <c r="G58" s="340">
        <v>4</v>
      </c>
      <c r="H58" s="340"/>
      <c r="I58" s="337">
        <v>875</v>
      </c>
      <c r="J58" s="336">
        <f t="shared" si="2"/>
        <v>3500</v>
      </c>
    </row>
    <row r="59" spans="3:10" ht="11.25">
      <c r="C59" s="331">
        <v>39</v>
      </c>
      <c r="D59" s="332" t="s">
        <v>3536</v>
      </c>
      <c r="E59" s="333" t="s">
        <v>3537</v>
      </c>
      <c r="F59" s="333"/>
      <c r="G59" s="340">
        <v>3</v>
      </c>
      <c r="H59" s="340"/>
      <c r="I59" s="337">
        <v>662.5</v>
      </c>
      <c r="J59" s="336">
        <f t="shared" si="2"/>
        <v>1987.5</v>
      </c>
    </row>
    <row r="60" spans="3:10" ht="11.25">
      <c r="C60" s="331">
        <v>40</v>
      </c>
      <c r="D60" s="332" t="s">
        <v>3538</v>
      </c>
      <c r="E60" s="333" t="s">
        <v>3539</v>
      </c>
      <c r="F60" s="333"/>
      <c r="G60" s="340">
        <v>7</v>
      </c>
      <c r="H60" s="340"/>
      <c r="I60" s="337">
        <v>1062.5</v>
      </c>
      <c r="J60" s="336">
        <f t="shared" si="2"/>
        <v>7437.5</v>
      </c>
    </row>
    <row r="61" spans="3:10" ht="11.25">
      <c r="C61" s="331">
        <v>41</v>
      </c>
      <c r="D61" s="332" t="s">
        <v>3540</v>
      </c>
      <c r="E61" s="333" t="s">
        <v>3541</v>
      </c>
      <c r="F61" s="333"/>
      <c r="G61" s="340">
        <v>8</v>
      </c>
      <c r="H61" s="340"/>
      <c r="I61" s="337">
        <v>437.5</v>
      </c>
      <c r="J61" s="336">
        <f t="shared" si="2"/>
        <v>3500</v>
      </c>
    </row>
    <row r="62" spans="3:10" ht="11.25">
      <c r="C62" s="331">
        <v>42</v>
      </c>
      <c r="D62" s="332" t="s">
        <v>3542</v>
      </c>
      <c r="E62" s="333" t="s">
        <v>3543</v>
      </c>
      <c r="F62" s="333"/>
      <c r="G62" s="332">
        <v>381</v>
      </c>
      <c r="H62" s="332"/>
      <c r="I62" s="337">
        <v>31.25</v>
      </c>
      <c r="J62" s="336">
        <f t="shared" si="2"/>
        <v>11906.25</v>
      </c>
    </row>
    <row r="63" spans="3:10" ht="11.25">
      <c r="C63" s="331">
        <v>43</v>
      </c>
      <c r="D63" s="332" t="s">
        <v>3544</v>
      </c>
      <c r="E63" s="333" t="s">
        <v>3545</v>
      </c>
      <c r="F63" s="333"/>
      <c r="G63" s="332">
        <v>195</v>
      </c>
      <c r="H63" s="332"/>
      <c r="I63" s="337">
        <v>43.75</v>
      </c>
      <c r="J63" s="336">
        <f t="shared" si="2"/>
        <v>8531.25</v>
      </c>
    </row>
    <row r="64" spans="3:10" ht="11.25">
      <c r="C64" s="339">
        <v>44</v>
      </c>
      <c r="D64" s="332" t="s">
        <v>3546</v>
      </c>
      <c r="E64" s="333" t="s">
        <v>3547</v>
      </c>
      <c r="F64" s="333"/>
      <c r="G64" s="332">
        <v>217</v>
      </c>
      <c r="H64" s="332"/>
      <c r="I64" s="337">
        <v>62.5</v>
      </c>
      <c r="J64" s="336">
        <f t="shared" si="2"/>
        <v>13562.5</v>
      </c>
    </row>
    <row r="65" spans="3:10" ht="11.25">
      <c r="C65" s="331">
        <v>45</v>
      </c>
      <c r="D65" s="332" t="s">
        <v>3548</v>
      </c>
      <c r="E65" s="333" t="s">
        <v>3549</v>
      </c>
      <c r="F65" s="333"/>
      <c r="G65" s="332">
        <v>395</v>
      </c>
      <c r="H65" s="332"/>
      <c r="I65" s="337">
        <v>43.75</v>
      </c>
      <c r="J65" s="336">
        <f t="shared" si="2"/>
        <v>17281.25</v>
      </c>
    </row>
    <row r="66" spans="3:10" ht="11.25">
      <c r="C66" s="331">
        <v>46</v>
      </c>
      <c r="D66" s="332" t="s">
        <v>3550</v>
      </c>
      <c r="E66" s="333" t="s">
        <v>3551</v>
      </c>
      <c r="F66" s="333"/>
      <c r="G66" s="332">
        <v>343</v>
      </c>
      <c r="H66" s="332"/>
      <c r="I66" s="337">
        <v>62.5</v>
      </c>
      <c r="J66" s="336">
        <f t="shared" si="2"/>
        <v>21437.5</v>
      </c>
    </row>
    <row r="67" spans="3:10" ht="11.25">
      <c r="C67" s="331">
        <v>47</v>
      </c>
      <c r="D67" s="332" t="s">
        <v>3552</v>
      </c>
      <c r="E67" s="333" t="s">
        <v>3553</v>
      </c>
      <c r="F67" s="333"/>
      <c r="G67" s="332">
        <v>507</v>
      </c>
      <c r="H67" s="332"/>
      <c r="I67" s="337">
        <v>112.5</v>
      </c>
      <c r="J67" s="336">
        <f t="shared" si="2"/>
        <v>57037.5</v>
      </c>
    </row>
    <row r="68" spans="3:10" ht="12" thickBot="1">
      <c r="C68" s="331"/>
      <c r="D68" s="332"/>
      <c r="E68" s="333"/>
      <c r="F68" s="333"/>
      <c r="G68" s="332"/>
      <c r="H68" s="332"/>
      <c r="I68" s="337"/>
      <c r="J68" s="358"/>
    </row>
    <row r="69" spans="1:10" ht="12.75" thickBot="1">
      <c r="A69" s="352"/>
      <c r="B69" s="352"/>
      <c r="C69" s="353"/>
      <c r="D69" s="354"/>
      <c r="E69" s="355" t="s">
        <v>3554</v>
      </c>
      <c r="F69" s="355"/>
      <c r="G69" s="356"/>
      <c r="H69" s="356"/>
      <c r="I69" s="357"/>
      <c r="J69" s="359">
        <f>SUM(J4:J67)</f>
        <v>452019.485</v>
      </c>
    </row>
    <row r="70" ht="12"/>
    <row r="71" spans="1:14" ht="12">
      <c r="A71" s="279" t="s">
        <v>2111</v>
      </c>
      <c r="B71" s="280" t="s">
        <v>2112</v>
      </c>
      <c r="C71" s="280"/>
      <c r="D71" s="280"/>
      <c r="E71" s="281" t="s">
        <v>2113</v>
      </c>
      <c r="F71" s="281" t="s">
        <v>2114</v>
      </c>
      <c r="G71" s="282"/>
      <c r="H71" s="282"/>
      <c r="I71" s="283"/>
      <c r="J71" s="284"/>
      <c r="K71" s="275"/>
      <c r="L71" s="275"/>
      <c r="M71" s="275"/>
      <c r="N71" s="275"/>
    </row>
    <row r="72" spans="1:14" ht="24">
      <c r="A72" s="285">
        <v>1</v>
      </c>
      <c r="B72" s="286" t="s">
        <v>2115</v>
      </c>
      <c r="C72" s="286"/>
      <c r="D72" s="286"/>
      <c r="E72" s="287" t="s">
        <v>2116</v>
      </c>
      <c r="F72" s="288" t="s">
        <v>2117</v>
      </c>
      <c r="G72" s="289">
        <v>2250</v>
      </c>
      <c r="H72" s="290" t="s">
        <v>751</v>
      </c>
      <c r="I72" s="291">
        <v>31.25</v>
      </c>
      <c r="J72" s="292">
        <v>70312.5</v>
      </c>
      <c r="K72" s="275"/>
      <c r="L72" s="275"/>
      <c r="M72" s="275"/>
      <c r="N72" s="275"/>
    </row>
    <row r="73" spans="1:14" ht="24">
      <c r="A73" s="293">
        <v>2</v>
      </c>
      <c r="B73" s="294" t="s">
        <v>2118</v>
      </c>
      <c r="C73" s="294"/>
      <c r="D73" s="294"/>
      <c r="E73" s="295" t="s">
        <v>2119</v>
      </c>
      <c r="F73" s="295" t="s">
        <v>2120</v>
      </c>
      <c r="G73" s="296">
        <v>800</v>
      </c>
      <c r="H73" s="296" t="s">
        <v>751</v>
      </c>
      <c r="I73" s="297">
        <v>201.25</v>
      </c>
      <c r="J73" s="292">
        <v>161000</v>
      </c>
      <c r="K73" s="275"/>
      <c r="L73" s="275"/>
      <c r="M73" s="275"/>
      <c r="N73" s="275"/>
    </row>
    <row r="74" spans="1:14" ht="12">
      <c r="A74" s="293">
        <v>3</v>
      </c>
      <c r="B74" s="294" t="s">
        <v>2121</v>
      </c>
      <c r="C74" s="294"/>
      <c r="D74" s="294"/>
      <c r="E74" s="295" t="s">
        <v>2122</v>
      </c>
      <c r="F74" s="295" t="s">
        <v>2123</v>
      </c>
      <c r="G74" s="296">
        <v>795</v>
      </c>
      <c r="H74" s="296" t="s">
        <v>751</v>
      </c>
      <c r="I74" s="297">
        <v>2.5</v>
      </c>
      <c r="J74" s="292">
        <v>1987.5</v>
      </c>
      <c r="K74" s="275"/>
      <c r="L74" s="275"/>
      <c r="M74" s="275"/>
      <c r="N74" s="275"/>
    </row>
    <row r="75" spans="1:14" ht="12">
      <c r="A75" s="821">
        <v>4</v>
      </c>
      <c r="B75" s="823" t="s">
        <v>2124</v>
      </c>
      <c r="C75" s="299"/>
      <c r="D75" s="299"/>
      <c r="E75" s="814" t="s">
        <v>2125</v>
      </c>
      <c r="F75" s="300"/>
      <c r="G75" s="835">
        <v>200</v>
      </c>
      <c r="H75" s="835" t="s">
        <v>1196</v>
      </c>
      <c r="I75" s="837">
        <v>93.75</v>
      </c>
      <c r="J75" s="819">
        <v>18750</v>
      </c>
      <c r="K75" s="275"/>
      <c r="L75" s="275"/>
      <c r="M75" s="275"/>
      <c r="N75" s="275"/>
    </row>
    <row r="76" spans="1:14" ht="12">
      <c r="A76" s="822"/>
      <c r="B76" s="824"/>
      <c r="C76" s="304"/>
      <c r="D76" s="304"/>
      <c r="E76" s="825"/>
      <c r="F76" s="305" t="s">
        <v>2126</v>
      </c>
      <c r="G76" s="826"/>
      <c r="H76" s="826"/>
      <c r="I76" s="818"/>
      <c r="J76" s="820"/>
      <c r="K76" s="275"/>
      <c r="L76" s="275"/>
      <c r="M76" s="275"/>
      <c r="N76" s="275"/>
    </row>
    <row r="77" spans="1:14" ht="12">
      <c r="A77" s="821">
        <v>5</v>
      </c>
      <c r="B77" s="299" t="s">
        <v>2124</v>
      </c>
      <c r="C77" s="299"/>
      <c r="D77" s="299"/>
      <c r="E77" s="814" t="s">
        <v>2125</v>
      </c>
      <c r="F77" s="300"/>
      <c r="G77" s="835">
        <v>110</v>
      </c>
      <c r="H77" s="290"/>
      <c r="I77" s="837">
        <v>111.25</v>
      </c>
      <c r="J77" s="819">
        <v>12237.5</v>
      </c>
      <c r="K77" s="275"/>
      <c r="L77" s="275"/>
      <c r="M77" s="275"/>
      <c r="N77" s="275"/>
    </row>
    <row r="78" spans="1:14" ht="12">
      <c r="A78" s="822"/>
      <c r="B78" s="304"/>
      <c r="C78" s="304"/>
      <c r="D78" s="304"/>
      <c r="E78" s="825"/>
      <c r="F78" s="305" t="s">
        <v>2126</v>
      </c>
      <c r="G78" s="826"/>
      <c r="H78" s="306" t="s">
        <v>751</v>
      </c>
      <c r="I78" s="818"/>
      <c r="J78" s="820"/>
      <c r="K78" s="275"/>
      <c r="L78" s="275"/>
      <c r="M78" s="275"/>
      <c r="N78" s="275"/>
    </row>
    <row r="79" spans="1:14" ht="12">
      <c r="A79" s="821">
        <v>6</v>
      </c>
      <c r="B79" s="823" t="s">
        <v>2127</v>
      </c>
      <c r="C79" s="299"/>
      <c r="D79" s="299"/>
      <c r="E79" s="814" t="s">
        <v>2128</v>
      </c>
      <c r="F79" s="300"/>
      <c r="G79" s="835">
        <v>2571</v>
      </c>
      <c r="H79" s="308"/>
      <c r="I79" s="837">
        <v>110</v>
      </c>
      <c r="J79" s="819">
        <v>282810</v>
      </c>
      <c r="K79" s="275"/>
      <c r="L79" s="275"/>
      <c r="M79" s="275"/>
      <c r="N79" s="275"/>
    </row>
    <row r="80" spans="1:14" ht="12">
      <c r="A80" s="822"/>
      <c r="B80" s="824"/>
      <c r="C80" s="304"/>
      <c r="D80" s="304"/>
      <c r="E80" s="825"/>
      <c r="F80" s="305" t="s">
        <v>2129</v>
      </c>
      <c r="G80" s="826"/>
      <c r="H80" s="306" t="s">
        <v>751</v>
      </c>
      <c r="I80" s="818"/>
      <c r="J80" s="820"/>
      <c r="K80" s="275"/>
      <c r="L80" s="275"/>
      <c r="M80" s="275"/>
      <c r="N80" s="275"/>
    </row>
    <row r="81" spans="1:14" ht="12">
      <c r="A81" s="293">
        <v>7</v>
      </c>
      <c r="B81" s="294" t="s">
        <v>2130</v>
      </c>
      <c r="C81" s="294"/>
      <c r="D81" s="294"/>
      <c r="E81" s="295" t="s">
        <v>2131</v>
      </c>
      <c r="F81" s="295" t="s">
        <v>2132</v>
      </c>
      <c r="G81" s="296">
        <v>525</v>
      </c>
      <c r="H81" s="296" t="s">
        <v>751</v>
      </c>
      <c r="I81" s="297">
        <v>40</v>
      </c>
      <c r="J81" s="292">
        <v>21000</v>
      </c>
      <c r="K81" s="275"/>
      <c r="L81" s="275"/>
      <c r="M81" s="275"/>
      <c r="N81" s="275"/>
    </row>
    <row r="82" spans="1:14" ht="12">
      <c r="A82" s="821">
        <v>8</v>
      </c>
      <c r="B82" s="823" t="s">
        <v>2133</v>
      </c>
      <c r="C82" s="299"/>
      <c r="D82" s="299"/>
      <c r="E82" s="814" t="s">
        <v>2134</v>
      </c>
      <c r="F82" s="300" t="s">
        <v>2135</v>
      </c>
      <c r="G82" s="835"/>
      <c r="H82" s="290"/>
      <c r="I82" s="291"/>
      <c r="J82" s="839"/>
      <c r="K82" s="275"/>
      <c r="L82" s="275"/>
      <c r="M82" s="275"/>
      <c r="N82" s="275"/>
    </row>
    <row r="83" spans="1:14" ht="12">
      <c r="A83" s="822"/>
      <c r="B83" s="824"/>
      <c r="C83" s="304"/>
      <c r="D83" s="304"/>
      <c r="E83" s="825"/>
      <c r="F83" s="305"/>
      <c r="G83" s="826"/>
      <c r="H83" s="306"/>
      <c r="I83" s="307"/>
      <c r="J83" s="815"/>
      <c r="K83" s="275"/>
      <c r="L83" s="275"/>
      <c r="M83" s="275"/>
      <c r="N83" s="275"/>
    </row>
    <row r="84" spans="1:14" ht="12">
      <c r="A84" s="293"/>
      <c r="B84" s="294"/>
      <c r="C84" s="294"/>
      <c r="D84" s="294"/>
      <c r="E84" s="309" t="s">
        <v>2136</v>
      </c>
      <c r="F84" s="309" t="s">
        <v>2137</v>
      </c>
      <c r="G84" s="296">
        <v>1580</v>
      </c>
      <c r="H84" s="296" t="s">
        <v>751</v>
      </c>
      <c r="I84" s="297">
        <v>62.5</v>
      </c>
      <c r="J84" s="292">
        <v>98750</v>
      </c>
      <c r="K84" s="275"/>
      <c r="L84" s="275"/>
      <c r="M84" s="275"/>
      <c r="N84" s="275"/>
    </row>
    <row r="85" spans="1:14" ht="12">
      <c r="A85" s="293"/>
      <c r="B85" s="294"/>
      <c r="C85" s="294"/>
      <c r="D85" s="294"/>
      <c r="E85" s="309" t="s">
        <v>2138</v>
      </c>
      <c r="F85" s="309" t="s">
        <v>2139</v>
      </c>
      <c r="G85" s="296">
        <v>1820</v>
      </c>
      <c r="H85" s="296" t="s">
        <v>751</v>
      </c>
      <c r="I85" s="297">
        <v>56.25</v>
      </c>
      <c r="J85" s="292">
        <v>102375</v>
      </c>
      <c r="K85" s="275"/>
      <c r="L85" s="275"/>
      <c r="M85" s="275"/>
      <c r="N85" s="275"/>
    </row>
    <row r="86" spans="1:14" ht="12">
      <c r="A86" s="298">
        <v>9</v>
      </c>
      <c r="B86" s="299" t="s">
        <v>2140</v>
      </c>
      <c r="C86" s="299"/>
      <c r="D86" s="299"/>
      <c r="E86" s="300" t="s">
        <v>2141</v>
      </c>
      <c r="F86" s="300" t="s">
        <v>2142</v>
      </c>
      <c r="G86" s="290">
        <v>600</v>
      </c>
      <c r="H86" s="290" t="s">
        <v>751</v>
      </c>
      <c r="I86" s="291">
        <v>22.5</v>
      </c>
      <c r="J86" s="292">
        <v>13500</v>
      </c>
      <c r="K86" s="275"/>
      <c r="L86" s="275"/>
      <c r="M86" s="275"/>
      <c r="N86" s="275"/>
    </row>
    <row r="87" spans="1:14" ht="12">
      <c r="A87" s="293">
        <v>10</v>
      </c>
      <c r="B87" s="294" t="s">
        <v>2143</v>
      </c>
      <c r="C87" s="294"/>
      <c r="D87" s="294"/>
      <c r="E87" s="295" t="s">
        <v>2144</v>
      </c>
      <c r="F87" s="295" t="s">
        <v>2145</v>
      </c>
      <c r="G87" s="296">
        <v>60</v>
      </c>
      <c r="H87" s="296" t="s">
        <v>751</v>
      </c>
      <c r="I87" s="297">
        <v>10</v>
      </c>
      <c r="J87" s="292">
        <v>600</v>
      </c>
      <c r="K87" s="275"/>
      <c r="L87" s="275"/>
      <c r="M87" s="275"/>
      <c r="N87" s="275"/>
    </row>
    <row r="88" spans="1:14" ht="12">
      <c r="A88" s="310" t="s">
        <v>2111</v>
      </c>
      <c r="B88" s="311" t="s">
        <v>2111</v>
      </c>
      <c r="C88" s="311"/>
      <c r="D88" s="311"/>
      <c r="E88" s="312" t="s">
        <v>2146</v>
      </c>
      <c r="F88" s="312" t="s">
        <v>2147</v>
      </c>
      <c r="G88" s="313"/>
      <c r="H88" s="313"/>
      <c r="I88" s="297"/>
      <c r="J88" s="314"/>
      <c r="K88" s="275"/>
      <c r="L88" s="275"/>
      <c r="M88" s="275"/>
      <c r="N88" s="275"/>
    </row>
    <row r="89" spans="1:14" ht="24">
      <c r="A89" s="293">
        <v>11</v>
      </c>
      <c r="B89" s="294" t="s">
        <v>2148</v>
      </c>
      <c r="C89" s="294"/>
      <c r="D89" s="294"/>
      <c r="E89" s="295" t="s">
        <v>2149</v>
      </c>
      <c r="F89" s="295" t="s">
        <v>2150</v>
      </c>
      <c r="G89" s="296">
        <v>190</v>
      </c>
      <c r="H89" s="296" t="s">
        <v>1196</v>
      </c>
      <c r="I89" s="297">
        <v>30</v>
      </c>
      <c r="J89" s="292">
        <v>5700</v>
      </c>
      <c r="K89" s="275"/>
      <c r="L89" s="275"/>
      <c r="M89" s="275"/>
      <c r="N89" s="275"/>
    </row>
    <row r="90" spans="1:14" ht="24">
      <c r="A90" s="293">
        <v>12</v>
      </c>
      <c r="B90" s="294" t="s">
        <v>2148</v>
      </c>
      <c r="C90" s="294"/>
      <c r="D90" s="294"/>
      <c r="E90" s="295" t="s">
        <v>2151</v>
      </c>
      <c r="F90" s="295" t="s">
        <v>2150</v>
      </c>
      <c r="G90" s="296">
        <v>1750</v>
      </c>
      <c r="H90" s="296" t="s">
        <v>1196</v>
      </c>
      <c r="I90" s="297">
        <v>17.5</v>
      </c>
      <c r="J90" s="292">
        <v>30625</v>
      </c>
      <c r="K90" s="275"/>
      <c r="L90" s="275"/>
      <c r="M90" s="275"/>
      <c r="N90" s="275"/>
    </row>
    <row r="91" spans="1:14" ht="24">
      <c r="A91" s="293">
        <v>13</v>
      </c>
      <c r="B91" s="294" t="s">
        <v>2148</v>
      </c>
      <c r="C91" s="294"/>
      <c r="D91" s="294"/>
      <c r="E91" s="295" t="s">
        <v>2152</v>
      </c>
      <c r="F91" s="295" t="s">
        <v>2150</v>
      </c>
      <c r="G91" s="296">
        <v>960</v>
      </c>
      <c r="H91" s="296" t="s">
        <v>1196</v>
      </c>
      <c r="I91" s="297">
        <v>10</v>
      </c>
      <c r="J91" s="292">
        <v>9600</v>
      </c>
      <c r="K91" s="275"/>
      <c r="L91" s="275"/>
      <c r="M91" s="275"/>
      <c r="N91" s="275"/>
    </row>
    <row r="92" spans="1:14" ht="24">
      <c r="A92" s="293">
        <v>14</v>
      </c>
      <c r="B92" s="294" t="s">
        <v>2153</v>
      </c>
      <c r="C92" s="294"/>
      <c r="D92" s="294"/>
      <c r="E92" s="295" t="s">
        <v>2526</v>
      </c>
      <c r="F92" s="295" t="s">
        <v>2527</v>
      </c>
      <c r="G92" s="296">
        <v>250</v>
      </c>
      <c r="H92" s="296" t="s">
        <v>1196</v>
      </c>
      <c r="I92" s="297">
        <v>46.25</v>
      </c>
      <c r="J92" s="292">
        <v>11562.5</v>
      </c>
      <c r="K92" s="275"/>
      <c r="L92" s="275"/>
      <c r="M92" s="275"/>
      <c r="N92" s="275"/>
    </row>
    <row r="93" spans="1:14" ht="12">
      <c r="A93" s="816">
        <v>15</v>
      </c>
      <c r="B93" s="817" t="s">
        <v>2528</v>
      </c>
      <c r="C93" s="294"/>
      <c r="D93" s="294"/>
      <c r="E93" s="813" t="s">
        <v>2529</v>
      </c>
      <c r="F93" s="295" t="s">
        <v>2530</v>
      </c>
      <c r="G93" s="843">
        <v>50</v>
      </c>
      <c r="H93" s="290" t="s">
        <v>1196</v>
      </c>
      <c r="I93" s="837">
        <v>46.25</v>
      </c>
      <c r="J93" s="819">
        <v>2312.5</v>
      </c>
      <c r="K93" s="275"/>
      <c r="L93" s="275"/>
      <c r="M93" s="275"/>
      <c r="N93" s="275"/>
    </row>
    <row r="94" spans="1:14" ht="12">
      <c r="A94" s="816"/>
      <c r="B94" s="817"/>
      <c r="C94" s="294"/>
      <c r="D94" s="294"/>
      <c r="E94" s="813"/>
      <c r="F94" s="295"/>
      <c r="G94" s="843"/>
      <c r="H94" s="306"/>
      <c r="I94" s="818"/>
      <c r="J94" s="820"/>
      <c r="K94" s="275"/>
      <c r="L94" s="275"/>
      <c r="M94" s="275"/>
      <c r="N94" s="275"/>
    </row>
    <row r="95" spans="1:14" ht="24">
      <c r="A95" s="293">
        <v>16</v>
      </c>
      <c r="B95" s="294" t="s">
        <v>2531</v>
      </c>
      <c r="C95" s="294"/>
      <c r="D95" s="294"/>
      <c r="E95" s="295" t="s">
        <v>2532</v>
      </c>
      <c r="F95" s="295" t="s">
        <v>2533</v>
      </c>
      <c r="G95" s="296">
        <v>190</v>
      </c>
      <c r="H95" s="296" t="s">
        <v>751</v>
      </c>
      <c r="I95" s="297">
        <v>96.25</v>
      </c>
      <c r="J95" s="314">
        <v>18287.5</v>
      </c>
      <c r="K95" s="275"/>
      <c r="L95" s="275"/>
      <c r="M95" s="275"/>
      <c r="N95" s="275"/>
    </row>
    <row r="96" spans="1:14" ht="12">
      <c r="A96" s="293">
        <v>17</v>
      </c>
      <c r="B96" s="294" t="s">
        <v>2531</v>
      </c>
      <c r="C96" s="294"/>
      <c r="D96" s="294"/>
      <c r="E96" s="295" t="s">
        <v>2534</v>
      </c>
      <c r="F96" s="295" t="s">
        <v>2535</v>
      </c>
      <c r="G96" s="296">
        <v>115</v>
      </c>
      <c r="H96" s="296" t="s">
        <v>2536</v>
      </c>
      <c r="I96" s="297">
        <v>387.5</v>
      </c>
      <c r="J96" s="314">
        <v>44562.5</v>
      </c>
      <c r="K96" s="275"/>
      <c r="L96" s="275"/>
      <c r="M96" s="275"/>
      <c r="N96" s="275"/>
    </row>
    <row r="97" spans="1:14" ht="12">
      <c r="A97" s="293">
        <v>18</v>
      </c>
      <c r="B97" s="294"/>
      <c r="C97" s="294"/>
      <c r="D97" s="294"/>
      <c r="E97" s="295" t="s">
        <v>2537</v>
      </c>
      <c r="F97" s="295" t="s">
        <v>2538</v>
      </c>
      <c r="G97" s="296">
        <v>115</v>
      </c>
      <c r="H97" s="296" t="s">
        <v>2536</v>
      </c>
      <c r="I97" s="297">
        <v>62.5</v>
      </c>
      <c r="J97" s="314">
        <v>7187.5</v>
      </c>
      <c r="K97" s="275"/>
      <c r="L97" s="275"/>
      <c r="M97" s="275"/>
      <c r="N97" s="275"/>
    </row>
    <row r="98" spans="1:14" ht="12">
      <c r="A98" s="315" t="s">
        <v>2111</v>
      </c>
      <c r="B98" s="316" t="s">
        <v>2111</v>
      </c>
      <c r="C98" s="316"/>
      <c r="D98" s="316"/>
      <c r="E98" s="317" t="s">
        <v>2539</v>
      </c>
      <c r="F98" s="317" t="s">
        <v>2540</v>
      </c>
      <c r="G98" s="317"/>
      <c r="H98" s="317"/>
      <c r="I98" s="318"/>
      <c r="J98" s="314"/>
      <c r="K98" s="275"/>
      <c r="L98" s="275"/>
      <c r="M98" s="275"/>
      <c r="N98" s="275"/>
    </row>
    <row r="99" spans="1:14" ht="12">
      <c r="A99" s="293">
        <v>19</v>
      </c>
      <c r="B99" s="294" t="s">
        <v>2541</v>
      </c>
      <c r="C99" s="294"/>
      <c r="D99" s="294"/>
      <c r="E99" s="295" t="s">
        <v>2542</v>
      </c>
      <c r="F99" s="295" t="s">
        <v>2543</v>
      </c>
      <c r="G99" s="296">
        <v>132</v>
      </c>
      <c r="H99" s="296" t="s">
        <v>2536</v>
      </c>
      <c r="I99" s="297">
        <v>200</v>
      </c>
      <c r="J99" s="314">
        <v>26400</v>
      </c>
      <c r="K99" s="275"/>
      <c r="L99" s="275"/>
      <c r="M99" s="275"/>
      <c r="N99" s="275"/>
    </row>
    <row r="100" spans="1:14" ht="36">
      <c r="A100" s="319">
        <v>20</v>
      </c>
      <c r="B100" s="296" t="s">
        <v>2544</v>
      </c>
      <c r="C100" s="296"/>
      <c r="D100" s="296"/>
      <c r="E100" s="295" t="s">
        <v>2545</v>
      </c>
      <c r="F100" s="295" t="s">
        <v>2546</v>
      </c>
      <c r="G100" s="296"/>
      <c r="H100" s="296"/>
      <c r="I100" s="297"/>
      <c r="J100" s="314">
        <v>0</v>
      </c>
      <c r="K100" s="275"/>
      <c r="L100" s="275"/>
      <c r="M100" s="275"/>
      <c r="N100" s="275"/>
    </row>
    <row r="101" spans="1:14" ht="24">
      <c r="A101" s="319">
        <v>21</v>
      </c>
      <c r="B101" s="296" t="s">
        <v>2547</v>
      </c>
      <c r="C101" s="296"/>
      <c r="D101" s="296"/>
      <c r="E101" s="309" t="s">
        <v>2548</v>
      </c>
      <c r="F101" s="309" t="s">
        <v>2549</v>
      </c>
      <c r="G101" s="296">
        <v>180</v>
      </c>
      <c r="H101" s="296" t="s">
        <v>751</v>
      </c>
      <c r="I101" s="297">
        <v>37.5</v>
      </c>
      <c r="J101" s="314">
        <v>6750</v>
      </c>
      <c r="K101" s="275"/>
      <c r="L101" s="275"/>
      <c r="M101" s="275"/>
      <c r="N101" s="275"/>
    </row>
    <row r="102" spans="1:14" ht="24">
      <c r="A102" s="319">
        <v>22</v>
      </c>
      <c r="B102" s="296" t="s">
        <v>2550</v>
      </c>
      <c r="C102" s="296"/>
      <c r="D102" s="296"/>
      <c r="E102" s="309" t="s">
        <v>2551</v>
      </c>
      <c r="F102" s="309" t="s">
        <v>2552</v>
      </c>
      <c r="G102" s="296">
        <v>47</v>
      </c>
      <c r="H102" s="296" t="s">
        <v>751</v>
      </c>
      <c r="I102" s="297">
        <v>62.5</v>
      </c>
      <c r="J102" s="314">
        <v>2937.5</v>
      </c>
      <c r="K102" s="275"/>
      <c r="L102" s="275"/>
      <c r="M102" s="275"/>
      <c r="N102" s="275"/>
    </row>
    <row r="103" spans="1:14" ht="24">
      <c r="A103" s="319">
        <v>23</v>
      </c>
      <c r="B103" s="296" t="s">
        <v>2547</v>
      </c>
      <c r="C103" s="296"/>
      <c r="D103" s="296"/>
      <c r="E103" s="309" t="s">
        <v>2553</v>
      </c>
      <c r="F103" s="309" t="s">
        <v>2554</v>
      </c>
      <c r="G103" s="296">
        <v>76</v>
      </c>
      <c r="H103" s="296" t="s">
        <v>181</v>
      </c>
      <c r="I103" s="297">
        <v>187.5</v>
      </c>
      <c r="J103" s="314">
        <v>14250</v>
      </c>
      <c r="K103" s="275"/>
      <c r="L103" s="275"/>
      <c r="M103" s="275"/>
      <c r="N103" s="275"/>
    </row>
    <row r="104" spans="1:14" ht="24">
      <c r="A104" s="293">
        <v>24</v>
      </c>
      <c r="B104" s="294" t="s">
        <v>2555</v>
      </c>
      <c r="C104" s="294"/>
      <c r="D104" s="294"/>
      <c r="E104" s="295" t="s">
        <v>2556</v>
      </c>
      <c r="F104" s="295" t="s">
        <v>2557</v>
      </c>
      <c r="G104" s="296">
        <v>1400</v>
      </c>
      <c r="H104" s="296" t="s">
        <v>1196</v>
      </c>
      <c r="I104" s="297">
        <v>18.75</v>
      </c>
      <c r="J104" s="314">
        <v>26250</v>
      </c>
      <c r="K104" s="275"/>
      <c r="L104" s="275"/>
      <c r="M104" s="275"/>
      <c r="N104" s="275"/>
    </row>
    <row r="105" spans="1:14" ht="24">
      <c r="A105" s="319">
        <v>25</v>
      </c>
      <c r="B105" s="296" t="s">
        <v>2558</v>
      </c>
      <c r="C105" s="296"/>
      <c r="D105" s="296"/>
      <c r="E105" s="295" t="s">
        <v>2559</v>
      </c>
      <c r="F105" s="295" t="s">
        <v>2560</v>
      </c>
      <c r="G105" s="296">
        <v>25</v>
      </c>
      <c r="H105" s="296" t="s">
        <v>2536</v>
      </c>
      <c r="I105" s="297">
        <v>12.5</v>
      </c>
      <c r="J105" s="314">
        <v>312.5</v>
      </c>
      <c r="K105" s="275"/>
      <c r="L105" s="275"/>
      <c r="M105" s="275"/>
      <c r="N105" s="275"/>
    </row>
    <row r="106" spans="1:14" ht="24">
      <c r="A106" s="319">
        <v>26</v>
      </c>
      <c r="B106" s="296" t="s">
        <v>2558</v>
      </c>
      <c r="C106" s="296"/>
      <c r="D106" s="296"/>
      <c r="E106" s="295" t="s">
        <v>2561</v>
      </c>
      <c r="F106" s="295" t="s">
        <v>2562</v>
      </c>
      <c r="G106" s="296">
        <v>25</v>
      </c>
      <c r="H106" s="296" t="s">
        <v>2536</v>
      </c>
      <c r="I106" s="297">
        <v>12.5</v>
      </c>
      <c r="J106" s="314">
        <v>312.5</v>
      </c>
      <c r="K106" s="275"/>
      <c r="L106" s="275"/>
      <c r="M106" s="275"/>
      <c r="N106" s="275"/>
    </row>
    <row r="107" spans="1:14" ht="24">
      <c r="A107" s="319">
        <v>27</v>
      </c>
      <c r="B107" s="296" t="s">
        <v>2558</v>
      </c>
      <c r="C107" s="296"/>
      <c r="D107" s="296"/>
      <c r="E107" s="295" t="s">
        <v>2563</v>
      </c>
      <c r="F107" s="295" t="s">
        <v>2564</v>
      </c>
      <c r="G107" s="296">
        <v>100</v>
      </c>
      <c r="H107" s="296" t="s">
        <v>2536</v>
      </c>
      <c r="I107" s="297">
        <v>12.5</v>
      </c>
      <c r="J107" s="314">
        <v>1250</v>
      </c>
      <c r="K107" s="275"/>
      <c r="L107" s="275"/>
      <c r="M107" s="275"/>
      <c r="N107" s="275"/>
    </row>
    <row r="108" spans="1:14" ht="24">
      <c r="A108" s="319">
        <v>28</v>
      </c>
      <c r="B108" s="296" t="s">
        <v>2565</v>
      </c>
      <c r="C108" s="296"/>
      <c r="D108" s="296"/>
      <c r="E108" s="295" t="s">
        <v>2566</v>
      </c>
      <c r="F108" s="295" t="s">
        <v>2567</v>
      </c>
      <c r="G108" s="296">
        <v>200</v>
      </c>
      <c r="H108" s="296" t="s">
        <v>2536</v>
      </c>
      <c r="I108" s="297">
        <v>25</v>
      </c>
      <c r="J108" s="314">
        <v>5000</v>
      </c>
      <c r="K108" s="275"/>
      <c r="L108" s="275"/>
      <c r="M108" s="275"/>
      <c r="N108" s="275"/>
    </row>
    <row r="109" spans="1:14" ht="12">
      <c r="A109" s="310" t="s">
        <v>2111</v>
      </c>
      <c r="B109" s="311" t="s">
        <v>2111</v>
      </c>
      <c r="C109" s="311"/>
      <c r="D109" s="311"/>
      <c r="E109" s="312" t="s">
        <v>2568</v>
      </c>
      <c r="F109" s="312" t="s">
        <v>2569</v>
      </c>
      <c r="G109" s="313"/>
      <c r="H109" s="313"/>
      <c r="I109" s="297"/>
      <c r="J109" s="314"/>
      <c r="K109" s="275"/>
      <c r="L109" s="275"/>
      <c r="M109" s="275"/>
      <c r="N109" s="275"/>
    </row>
    <row r="110" spans="1:14" ht="12">
      <c r="A110" s="319">
        <v>29</v>
      </c>
      <c r="B110" s="296" t="s">
        <v>2570</v>
      </c>
      <c r="C110" s="296"/>
      <c r="D110" s="296"/>
      <c r="E110" s="295" t="s">
        <v>2571</v>
      </c>
      <c r="F110" s="295" t="s">
        <v>2572</v>
      </c>
      <c r="G110" s="296">
        <v>12015</v>
      </c>
      <c r="H110" s="296" t="s">
        <v>751</v>
      </c>
      <c r="I110" s="297">
        <v>16.25</v>
      </c>
      <c r="J110" s="314">
        <v>195243.75</v>
      </c>
      <c r="K110" s="275"/>
      <c r="L110" s="275"/>
      <c r="M110" s="275"/>
      <c r="N110" s="275"/>
    </row>
    <row r="111" spans="1:14" ht="24">
      <c r="A111" s="319">
        <v>30</v>
      </c>
      <c r="B111" s="296" t="s">
        <v>2573</v>
      </c>
      <c r="C111" s="296"/>
      <c r="D111" s="296"/>
      <c r="E111" s="295" t="s">
        <v>2574</v>
      </c>
      <c r="F111" s="295" t="s">
        <v>2575</v>
      </c>
      <c r="G111" s="296">
        <v>4400</v>
      </c>
      <c r="H111" s="296" t="s">
        <v>751</v>
      </c>
      <c r="I111" s="297">
        <v>3.125</v>
      </c>
      <c r="J111" s="314">
        <v>13750</v>
      </c>
      <c r="K111" s="275"/>
      <c r="L111" s="275"/>
      <c r="M111" s="275"/>
      <c r="N111" s="275"/>
    </row>
    <row r="112" spans="1:14" ht="12">
      <c r="A112" s="293">
        <v>31</v>
      </c>
      <c r="B112" s="294" t="s">
        <v>2576</v>
      </c>
      <c r="C112" s="294"/>
      <c r="D112" s="294"/>
      <c r="E112" s="295" t="s">
        <v>2577</v>
      </c>
      <c r="F112" s="295" t="s">
        <v>2578</v>
      </c>
      <c r="G112" s="296">
        <v>16400</v>
      </c>
      <c r="H112" s="296" t="s">
        <v>751</v>
      </c>
      <c r="I112" s="297">
        <v>1.25</v>
      </c>
      <c r="J112" s="314">
        <v>20500</v>
      </c>
      <c r="K112" s="275"/>
      <c r="L112" s="275"/>
      <c r="M112" s="275"/>
      <c r="N112" s="275"/>
    </row>
    <row r="113" spans="1:14" ht="12">
      <c r="A113" s="293">
        <v>32</v>
      </c>
      <c r="B113" s="294" t="s">
        <v>2579</v>
      </c>
      <c r="C113" s="294"/>
      <c r="D113" s="294"/>
      <c r="E113" s="295" t="s">
        <v>2580</v>
      </c>
      <c r="F113" s="295" t="s">
        <v>2581</v>
      </c>
      <c r="G113" s="296">
        <v>2500</v>
      </c>
      <c r="H113" s="296" t="s">
        <v>751</v>
      </c>
      <c r="I113" s="297">
        <v>4.125</v>
      </c>
      <c r="J113" s="314">
        <v>10312.5</v>
      </c>
      <c r="K113" s="275"/>
      <c r="L113" s="275"/>
      <c r="M113" s="275"/>
      <c r="N113" s="275"/>
    </row>
    <row r="114" spans="1:14" ht="12">
      <c r="A114" s="293">
        <v>33</v>
      </c>
      <c r="B114" s="294" t="s">
        <v>2582</v>
      </c>
      <c r="C114" s="294"/>
      <c r="D114" s="294"/>
      <c r="E114" s="295" t="s">
        <v>2583</v>
      </c>
      <c r="F114" s="295" t="s">
        <v>2584</v>
      </c>
      <c r="G114" s="296">
        <v>1100</v>
      </c>
      <c r="H114" s="296" t="s">
        <v>181</v>
      </c>
      <c r="I114" s="297">
        <v>37.5</v>
      </c>
      <c r="J114" s="314">
        <v>41250</v>
      </c>
      <c r="K114" s="275"/>
      <c r="L114" s="275"/>
      <c r="M114" s="275"/>
      <c r="N114" s="275"/>
    </row>
    <row r="115" spans="1:14" ht="24">
      <c r="A115" s="293">
        <v>34</v>
      </c>
      <c r="B115" s="294" t="s">
        <v>2585</v>
      </c>
      <c r="C115" s="294"/>
      <c r="D115" s="294"/>
      <c r="E115" s="295" t="s">
        <v>2586</v>
      </c>
      <c r="F115" s="295" t="s">
        <v>2587</v>
      </c>
      <c r="G115" s="296">
        <v>1100</v>
      </c>
      <c r="H115" s="296" t="s">
        <v>181</v>
      </c>
      <c r="I115" s="297">
        <v>31.25</v>
      </c>
      <c r="J115" s="314">
        <v>34375</v>
      </c>
      <c r="K115" s="275"/>
      <c r="L115" s="275"/>
      <c r="M115" s="275"/>
      <c r="N115" s="275"/>
    </row>
    <row r="116" spans="1:14" ht="12">
      <c r="A116" s="310" t="s">
        <v>2111</v>
      </c>
      <c r="B116" s="311" t="s">
        <v>2111</v>
      </c>
      <c r="C116" s="311"/>
      <c r="D116" s="311"/>
      <c r="E116" s="312" t="s">
        <v>2608</v>
      </c>
      <c r="F116" s="312" t="s">
        <v>2588</v>
      </c>
      <c r="G116" s="313"/>
      <c r="H116" s="313"/>
      <c r="I116" s="297">
        <v>1.25</v>
      </c>
      <c r="J116" s="314"/>
      <c r="K116" s="320"/>
      <c r="L116" s="320"/>
      <c r="M116" s="320"/>
      <c r="N116" s="320"/>
    </row>
    <row r="117" spans="1:14" ht="12">
      <c r="A117" s="293">
        <v>35</v>
      </c>
      <c r="B117" s="294" t="s">
        <v>2589</v>
      </c>
      <c r="C117" s="294"/>
      <c r="D117" s="294"/>
      <c r="E117" s="295" t="s">
        <v>2590</v>
      </c>
      <c r="F117" s="295" t="s">
        <v>2591</v>
      </c>
      <c r="G117" s="296">
        <v>2900</v>
      </c>
      <c r="H117" s="296" t="s">
        <v>181</v>
      </c>
      <c r="I117" s="297">
        <v>20</v>
      </c>
      <c r="J117" s="314">
        <v>58000</v>
      </c>
      <c r="K117" s="320"/>
      <c r="L117" s="320"/>
      <c r="M117" s="320"/>
      <c r="N117" s="320"/>
    </row>
    <row r="118" spans="1:14" ht="12">
      <c r="A118" s="293">
        <v>36</v>
      </c>
      <c r="B118" s="294" t="s">
        <v>2592</v>
      </c>
      <c r="C118" s="294"/>
      <c r="D118" s="294"/>
      <c r="E118" s="295" t="s">
        <v>2593</v>
      </c>
      <c r="F118" s="295" t="s">
        <v>2594</v>
      </c>
      <c r="G118" s="296">
        <v>2800</v>
      </c>
      <c r="H118" s="296" t="s">
        <v>751</v>
      </c>
      <c r="I118" s="297">
        <v>6.25</v>
      </c>
      <c r="J118" s="314">
        <v>17500</v>
      </c>
      <c r="K118" s="320"/>
      <c r="L118" s="320"/>
      <c r="M118" s="320"/>
      <c r="N118" s="320"/>
    </row>
    <row r="119" spans="1:14" ht="12">
      <c r="A119" s="293">
        <v>37</v>
      </c>
      <c r="B119" s="294" t="s">
        <v>2595</v>
      </c>
      <c r="C119" s="294"/>
      <c r="D119" s="294"/>
      <c r="E119" s="295" t="s">
        <v>2596</v>
      </c>
      <c r="F119" s="295" t="s">
        <v>2597</v>
      </c>
      <c r="G119" s="296">
        <v>1</v>
      </c>
      <c r="H119" s="296" t="s">
        <v>2598</v>
      </c>
      <c r="I119" s="297">
        <v>125000</v>
      </c>
      <c r="J119" s="314">
        <v>125000</v>
      </c>
      <c r="K119" s="320"/>
      <c r="L119" s="320"/>
      <c r="M119" s="320"/>
      <c r="N119" s="320"/>
    </row>
    <row r="120" spans="1:14" ht="12">
      <c r="A120" s="310" t="s">
        <v>2111</v>
      </c>
      <c r="B120" s="311" t="s">
        <v>2111</v>
      </c>
      <c r="C120" s="311"/>
      <c r="D120" s="311"/>
      <c r="E120" s="312" t="s">
        <v>2609</v>
      </c>
      <c r="F120" s="312" t="s">
        <v>2599</v>
      </c>
      <c r="G120" s="313"/>
      <c r="H120" s="313"/>
      <c r="I120" s="297"/>
      <c r="J120" s="314"/>
      <c r="K120" s="320"/>
      <c r="L120" s="320"/>
      <c r="M120" s="320"/>
      <c r="N120" s="320"/>
    </row>
    <row r="121" spans="1:14" ht="12">
      <c r="A121" s="841">
        <v>38</v>
      </c>
      <c r="B121" s="843" t="s">
        <v>2600</v>
      </c>
      <c r="C121" s="296"/>
      <c r="D121" s="296"/>
      <c r="E121" s="813" t="s">
        <v>2601</v>
      </c>
      <c r="F121" s="300" t="s">
        <v>2602</v>
      </c>
      <c r="G121" s="835">
        <v>1</v>
      </c>
      <c r="H121" s="835" t="s">
        <v>2598</v>
      </c>
      <c r="I121" s="837">
        <v>100000</v>
      </c>
      <c r="J121" s="839">
        <v>100000</v>
      </c>
      <c r="K121" s="320"/>
      <c r="L121" s="320"/>
      <c r="M121" s="320"/>
      <c r="N121" s="320"/>
    </row>
    <row r="122" spans="1:14" ht="12">
      <c r="A122" s="841"/>
      <c r="B122" s="843"/>
      <c r="C122" s="296"/>
      <c r="D122" s="296"/>
      <c r="E122" s="813"/>
      <c r="F122" s="326" t="s">
        <v>2603</v>
      </c>
      <c r="G122" s="836"/>
      <c r="H122" s="836"/>
      <c r="I122" s="838"/>
      <c r="J122" s="840"/>
      <c r="K122" s="320"/>
      <c r="L122" s="322"/>
      <c r="M122" s="320"/>
      <c r="N122" s="320"/>
    </row>
    <row r="123" spans="1:14" ht="12.75" thickBot="1">
      <c r="A123" s="842"/>
      <c r="B123" s="835"/>
      <c r="C123" s="290"/>
      <c r="D123" s="290"/>
      <c r="E123" s="814"/>
      <c r="F123" s="326" t="s">
        <v>2604</v>
      </c>
      <c r="G123" s="836"/>
      <c r="H123" s="836"/>
      <c r="I123" s="838"/>
      <c r="J123" s="840"/>
      <c r="K123" s="320"/>
      <c r="L123" s="322"/>
      <c r="M123" s="320"/>
      <c r="N123" s="322"/>
    </row>
    <row r="124" spans="1:14" ht="12.75" thickBot="1">
      <c r="A124" s="362"/>
      <c r="B124" s="367"/>
      <c r="C124" s="367"/>
      <c r="D124" s="367"/>
      <c r="E124" s="368" t="s">
        <v>737</v>
      </c>
      <c r="F124" s="368"/>
      <c r="G124" s="367"/>
      <c r="H124" s="367"/>
      <c r="I124" s="369"/>
      <c r="J124" s="370">
        <f>SUM(J71:J123)</f>
        <v>1612553.75</v>
      </c>
      <c r="K124" s="320"/>
      <c r="L124" s="322"/>
      <c r="M124" s="320"/>
      <c r="N124" s="322"/>
    </row>
    <row r="125" spans="1:14" ht="12.75" thickBot="1">
      <c r="A125" s="362"/>
      <c r="B125" s="363"/>
      <c r="C125" s="363"/>
      <c r="D125" s="363"/>
      <c r="E125" s="364"/>
      <c r="F125" s="364"/>
      <c r="G125" s="363"/>
      <c r="H125" s="363"/>
      <c r="I125" s="365"/>
      <c r="J125" s="366"/>
      <c r="K125" s="320"/>
      <c r="L125" s="322"/>
      <c r="M125" s="320"/>
      <c r="N125" s="322"/>
    </row>
    <row r="126" spans="1:14" ht="12.75" thickBot="1">
      <c r="A126" s="323"/>
      <c r="B126" s="324"/>
      <c r="C126" s="603"/>
      <c r="D126" s="603"/>
      <c r="E126" s="604" t="s">
        <v>2605</v>
      </c>
      <c r="F126" s="604" t="s">
        <v>2606</v>
      </c>
      <c r="G126" s="603"/>
      <c r="H126" s="603"/>
      <c r="I126" s="605" t="s">
        <v>2607</v>
      </c>
      <c r="J126" s="606">
        <f>J124+J69</f>
        <v>2064573.2349999999</v>
      </c>
      <c r="K126" s="320"/>
      <c r="L126" s="322"/>
      <c r="M126" s="320"/>
      <c r="N126" s="322"/>
    </row>
    <row r="127" spans="1:14" ht="12">
      <c r="A127" s="273"/>
      <c r="B127" s="273"/>
      <c r="C127" s="273"/>
      <c r="D127" s="273"/>
      <c r="E127" s="272"/>
      <c r="F127" s="272"/>
      <c r="G127" s="273"/>
      <c r="H127" s="273"/>
      <c r="I127" s="274"/>
      <c r="J127" s="325"/>
      <c r="K127" s="320"/>
      <c r="L127" s="322"/>
      <c r="M127" s="320"/>
      <c r="N127" s="322"/>
    </row>
    <row r="195" spans="3:8" ht="11.25">
      <c r="C195" s="331"/>
      <c r="D195" s="341"/>
      <c r="E195" s="341" t="s">
        <v>3555</v>
      </c>
      <c r="F195" s="340" t="s">
        <v>3556</v>
      </c>
      <c r="G195" s="343"/>
      <c r="H195" s="342">
        <f>'[1]PEYZAJ Saha'!H34</f>
        <v>0</v>
      </c>
    </row>
    <row r="196" spans="3:8" ht="12" thickBot="1">
      <c r="C196" s="344"/>
      <c r="D196" s="345"/>
      <c r="E196" s="345"/>
      <c r="F196" s="346"/>
      <c r="G196" s="347"/>
      <c r="H196" s="348"/>
    </row>
    <row r="197" spans="3:8" ht="13.5" thickBot="1">
      <c r="C197" s="349"/>
      <c r="D197" s="844" t="s">
        <v>3557</v>
      </c>
      <c r="E197" s="844"/>
      <c r="F197" s="844"/>
      <c r="G197" s="350"/>
      <c r="H197" s="351" t="e">
        <f>H195+#REF!</f>
        <v>#REF!</v>
      </c>
    </row>
  </sheetData>
  <mergeCells count="65">
    <mergeCell ref="C57:C58"/>
    <mergeCell ref="D57:D58"/>
    <mergeCell ref="E57:E58"/>
    <mergeCell ref="D197:F197"/>
    <mergeCell ref="G35:G36"/>
    <mergeCell ref="C38:C39"/>
    <mergeCell ref="D38:D39"/>
    <mergeCell ref="E38:E39"/>
    <mergeCell ref="G38:G39"/>
    <mergeCell ref="C20:C22"/>
    <mergeCell ref="D20:D22"/>
    <mergeCell ref="E20:E22"/>
    <mergeCell ref="C35:C36"/>
    <mergeCell ref="D35:D36"/>
    <mergeCell ref="E35:E36"/>
    <mergeCell ref="C17:C18"/>
    <mergeCell ref="D17:D18"/>
    <mergeCell ref="E17:E18"/>
    <mergeCell ref="G17:G18"/>
    <mergeCell ref="C8:C9"/>
    <mergeCell ref="D8:D9"/>
    <mergeCell ref="E8:E9"/>
    <mergeCell ref="G8:G9"/>
    <mergeCell ref="J75:J76"/>
    <mergeCell ref="A2:E2"/>
    <mergeCell ref="A75:A76"/>
    <mergeCell ref="B75:B76"/>
    <mergeCell ref="E75:E76"/>
    <mergeCell ref="D3:E3"/>
    <mergeCell ref="C5:C6"/>
    <mergeCell ref="D5:D6"/>
    <mergeCell ref="E5:E6"/>
    <mergeCell ref="G5:G6"/>
    <mergeCell ref="G77:G78"/>
    <mergeCell ref="I77:I78"/>
    <mergeCell ref="G75:G76"/>
    <mergeCell ref="H75:H76"/>
    <mergeCell ref="I75:I76"/>
    <mergeCell ref="G82:G83"/>
    <mergeCell ref="J77:J78"/>
    <mergeCell ref="A79:A80"/>
    <mergeCell ref="B79:B80"/>
    <mergeCell ref="E79:E80"/>
    <mergeCell ref="G79:G80"/>
    <mergeCell ref="I79:I80"/>
    <mergeCell ref="J79:J80"/>
    <mergeCell ref="A77:A78"/>
    <mergeCell ref="E77:E78"/>
    <mergeCell ref="J82:J83"/>
    <mergeCell ref="A93:A94"/>
    <mergeCell ref="B93:B94"/>
    <mergeCell ref="E93:E94"/>
    <mergeCell ref="G93:G94"/>
    <mergeCell ref="I93:I94"/>
    <mergeCell ref="J93:J94"/>
    <mergeCell ref="A82:A83"/>
    <mergeCell ref="B82:B83"/>
    <mergeCell ref="E82:E83"/>
    <mergeCell ref="H121:H123"/>
    <mergeCell ref="I121:I123"/>
    <mergeCell ref="J121:J123"/>
    <mergeCell ref="A121:A123"/>
    <mergeCell ref="B121:B123"/>
    <mergeCell ref="E121:E123"/>
    <mergeCell ref="G121:G123"/>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1366"/>
  <sheetViews>
    <sheetView workbookViewId="0" topLeftCell="C909">
      <selection activeCell="C1018" sqref="C1018:I1018"/>
    </sheetView>
  </sheetViews>
  <sheetFormatPr defaultColWidth="9.140625" defaultRowHeight="20.25" customHeight="1"/>
  <cols>
    <col min="1" max="1" width="6.140625" style="536" customWidth="1"/>
    <col min="2" max="2" width="38.421875" style="536" customWidth="1"/>
    <col min="3" max="3" width="41.8515625" style="536" customWidth="1"/>
    <col min="4" max="4" width="6.00390625" style="591" customWidth="1"/>
    <col min="5" max="5" width="5.00390625" style="591" customWidth="1"/>
    <col min="6" max="6" width="9.8515625" style="536" customWidth="1"/>
    <col min="7" max="7" width="10.140625" style="536" customWidth="1"/>
    <col min="8" max="8" width="17.140625" style="536" customWidth="1"/>
    <col min="9" max="9" width="12.57421875" style="536" customWidth="1"/>
    <col min="10" max="10" width="13.8515625" style="536" bestFit="1" customWidth="1"/>
    <col min="11" max="11" width="13.140625" style="536" customWidth="1"/>
    <col min="12" max="12" width="10.7109375" style="536" bestFit="1" customWidth="1"/>
    <col min="13" max="16384" width="9.140625" style="536" customWidth="1"/>
  </cols>
  <sheetData>
    <row r="1" spans="1:10" ht="20.25" customHeight="1" thickBot="1">
      <c r="A1" s="845" t="s">
        <v>1305</v>
      </c>
      <c r="B1" s="846"/>
      <c r="C1" s="846"/>
      <c r="D1" s="846"/>
      <c r="E1" s="846"/>
      <c r="F1" s="846"/>
      <c r="G1" s="846"/>
      <c r="H1" s="846"/>
      <c r="I1" s="847"/>
      <c r="J1" s="537"/>
    </row>
    <row r="2" spans="1:10" ht="20.25" customHeight="1" thickBot="1">
      <c r="A2" s="848" t="s">
        <v>1306</v>
      </c>
      <c r="B2" s="849"/>
      <c r="C2" s="849"/>
      <c r="D2" s="849"/>
      <c r="E2" s="849"/>
      <c r="F2" s="849"/>
      <c r="G2" s="849"/>
      <c r="H2" s="849"/>
      <c r="I2" s="850"/>
      <c r="J2" s="537"/>
    </row>
    <row r="3" spans="1:10" ht="20.25" customHeight="1">
      <c r="A3" s="538" t="s">
        <v>1307</v>
      </c>
      <c r="B3" s="447" t="s">
        <v>1308</v>
      </c>
      <c r="C3" s="447"/>
      <c r="D3" s="447" t="s">
        <v>179</v>
      </c>
      <c r="E3" s="447" t="s">
        <v>185</v>
      </c>
      <c r="F3" s="851"/>
      <c r="G3" s="851"/>
      <c r="H3" s="447"/>
      <c r="I3" s="539" t="s">
        <v>737</v>
      </c>
      <c r="J3" s="540"/>
    </row>
    <row r="4" spans="1:10" ht="20.25" customHeight="1" thickBot="1">
      <c r="A4" s="541"/>
      <c r="B4" s="531"/>
      <c r="C4" s="531"/>
      <c r="D4" s="526"/>
      <c r="E4" s="526"/>
      <c r="F4" s="542" t="s">
        <v>1956</v>
      </c>
      <c r="G4" s="542" t="s">
        <v>1957</v>
      </c>
      <c r="H4" s="543" t="s">
        <v>1958</v>
      </c>
      <c r="I4" s="544"/>
      <c r="J4" s="537"/>
    </row>
    <row r="5" spans="1:10" ht="20.25" customHeight="1" thickBot="1">
      <c r="A5" s="545"/>
      <c r="B5" s="546" t="s">
        <v>1309</v>
      </c>
      <c r="C5" s="546" t="s">
        <v>1310</v>
      </c>
      <c r="D5" s="547"/>
      <c r="E5" s="547"/>
      <c r="F5" s="548"/>
      <c r="G5" s="549" t="s">
        <v>2607</v>
      </c>
      <c r="H5" s="549" t="s">
        <v>2607</v>
      </c>
      <c r="I5" s="550" t="s">
        <v>2607</v>
      </c>
      <c r="J5" s="537"/>
    </row>
    <row r="6" spans="1:10" ht="50.25" customHeight="1">
      <c r="A6" s="551" t="s">
        <v>1311</v>
      </c>
      <c r="B6" s="518" t="s">
        <v>607</v>
      </c>
      <c r="C6" s="518" t="s">
        <v>566</v>
      </c>
      <c r="D6" s="525">
        <v>4</v>
      </c>
      <c r="E6" s="525" t="s">
        <v>567</v>
      </c>
      <c r="F6" s="552">
        <v>116501.3498280188</v>
      </c>
      <c r="G6" s="552">
        <v>45873.26848513582</v>
      </c>
      <c r="H6" s="552">
        <f aca="true" t="shared" si="0" ref="H6:H69">G6+F6</f>
        <v>162374.6183131546</v>
      </c>
      <c r="I6" s="553">
        <f aca="true" t="shared" si="1" ref="I6:I69">H6*D6</f>
        <v>649498.4732526185</v>
      </c>
      <c r="J6" s="537"/>
    </row>
    <row r="7" spans="1:10" ht="39.75" customHeight="1">
      <c r="A7" s="554" t="s">
        <v>1312</v>
      </c>
      <c r="B7" s="519" t="s">
        <v>608</v>
      </c>
      <c r="C7" s="519" t="s">
        <v>1313</v>
      </c>
      <c r="D7" s="521">
        <v>3</v>
      </c>
      <c r="E7" s="521" t="s">
        <v>567</v>
      </c>
      <c r="F7" s="523">
        <v>30407.194120307806</v>
      </c>
      <c r="G7" s="523">
        <v>12484.144185372965</v>
      </c>
      <c r="H7" s="523">
        <f t="shared" si="0"/>
        <v>42891.33830568077</v>
      </c>
      <c r="I7" s="555">
        <f t="shared" si="1"/>
        <v>128674.01491704231</v>
      </c>
      <c r="J7" s="537"/>
    </row>
    <row r="8" spans="1:10" ht="35.25" customHeight="1">
      <c r="A8" s="554" t="s">
        <v>1314</v>
      </c>
      <c r="B8" s="519" t="s">
        <v>609</v>
      </c>
      <c r="C8" s="519" t="s">
        <v>1315</v>
      </c>
      <c r="D8" s="521">
        <v>3</v>
      </c>
      <c r="E8" s="521" t="s">
        <v>567</v>
      </c>
      <c r="F8" s="523">
        <v>20479.16184804989</v>
      </c>
      <c r="G8" s="523">
        <v>8237.010896877799</v>
      </c>
      <c r="H8" s="523">
        <f t="shared" si="0"/>
        <v>28716.172744927688</v>
      </c>
      <c r="I8" s="555">
        <f t="shared" si="1"/>
        <v>86148.51823478306</v>
      </c>
      <c r="J8" s="537"/>
    </row>
    <row r="9" spans="1:10" ht="66" customHeight="1">
      <c r="A9" s="554" t="s">
        <v>1316</v>
      </c>
      <c r="B9" s="519" t="s">
        <v>610</v>
      </c>
      <c r="C9" s="519" t="s">
        <v>1317</v>
      </c>
      <c r="D9" s="521">
        <v>4</v>
      </c>
      <c r="E9" s="521" t="s">
        <v>567</v>
      </c>
      <c r="F9" s="523">
        <v>134796.23308877408</v>
      </c>
      <c r="G9" s="523">
        <v>53195.87405322428</v>
      </c>
      <c r="H9" s="523">
        <f t="shared" si="0"/>
        <v>187992.10714199836</v>
      </c>
      <c r="I9" s="555">
        <f t="shared" si="1"/>
        <v>751968.4285679935</v>
      </c>
      <c r="J9" s="537"/>
    </row>
    <row r="10" spans="1:10" ht="20.25" customHeight="1">
      <c r="A10" s="554" t="s">
        <v>1318</v>
      </c>
      <c r="B10" s="519" t="s">
        <v>1319</v>
      </c>
      <c r="C10" s="519" t="s">
        <v>568</v>
      </c>
      <c r="D10" s="521"/>
      <c r="E10" s="521"/>
      <c r="F10" s="523">
        <v>0</v>
      </c>
      <c r="G10" s="523">
        <v>0</v>
      </c>
      <c r="H10" s="523">
        <f t="shared" si="0"/>
        <v>0</v>
      </c>
      <c r="I10" s="555">
        <f t="shared" si="1"/>
        <v>0</v>
      </c>
      <c r="J10" s="537"/>
    </row>
    <row r="11" spans="1:10" ht="20.25" customHeight="1">
      <c r="A11" s="554"/>
      <c r="B11" s="519" t="s">
        <v>1320</v>
      </c>
      <c r="C11" s="519" t="s">
        <v>1320</v>
      </c>
      <c r="D11" s="521">
        <v>2</v>
      </c>
      <c r="E11" s="521" t="s">
        <v>567</v>
      </c>
      <c r="F11" s="523">
        <v>13886.739117082689</v>
      </c>
      <c r="G11" s="523">
        <v>5634.694313522376</v>
      </c>
      <c r="H11" s="523">
        <f t="shared" si="0"/>
        <v>19521.433430605066</v>
      </c>
      <c r="I11" s="555">
        <f t="shared" si="1"/>
        <v>39042.86686121013</v>
      </c>
      <c r="J11" s="537"/>
    </row>
    <row r="12" spans="1:10" ht="20.25" customHeight="1">
      <c r="A12" s="554"/>
      <c r="B12" s="519" t="s">
        <v>1321</v>
      </c>
      <c r="C12" s="519" t="s">
        <v>1321</v>
      </c>
      <c r="D12" s="521">
        <v>1</v>
      </c>
      <c r="E12" s="521" t="s">
        <v>567</v>
      </c>
      <c r="F12" s="523">
        <v>23092.706663098135</v>
      </c>
      <c r="G12" s="523">
        <v>9225.025730428571</v>
      </c>
      <c r="H12" s="523">
        <f t="shared" si="0"/>
        <v>32317.732393526705</v>
      </c>
      <c r="I12" s="555">
        <f t="shared" si="1"/>
        <v>32317.732393526705</v>
      </c>
      <c r="J12" s="537"/>
    </row>
    <row r="13" spans="1:10" ht="20.25" customHeight="1">
      <c r="A13" s="554" t="s">
        <v>1322</v>
      </c>
      <c r="B13" s="519" t="s">
        <v>1323</v>
      </c>
      <c r="C13" s="519" t="s">
        <v>569</v>
      </c>
      <c r="D13" s="521"/>
      <c r="E13" s="521"/>
      <c r="F13" s="523">
        <v>0</v>
      </c>
      <c r="G13" s="523">
        <v>0</v>
      </c>
      <c r="H13" s="523">
        <f t="shared" si="0"/>
        <v>0</v>
      </c>
      <c r="I13" s="555">
        <f t="shared" si="1"/>
        <v>0</v>
      </c>
      <c r="J13" s="537"/>
    </row>
    <row r="14" spans="1:10" ht="20.25" customHeight="1">
      <c r="A14" s="554"/>
      <c r="B14" s="519" t="s">
        <v>1324</v>
      </c>
      <c r="C14" s="519" t="s">
        <v>1325</v>
      </c>
      <c r="D14" s="521"/>
      <c r="E14" s="521"/>
      <c r="F14" s="523">
        <v>0</v>
      </c>
      <c r="G14" s="523">
        <v>0</v>
      </c>
      <c r="H14" s="523">
        <f t="shared" si="0"/>
        <v>0</v>
      </c>
      <c r="I14" s="555">
        <f t="shared" si="1"/>
        <v>0</v>
      </c>
      <c r="J14" s="537"/>
    </row>
    <row r="15" spans="1:10" ht="20.25" customHeight="1">
      <c r="A15" s="554"/>
      <c r="B15" s="519" t="s">
        <v>611</v>
      </c>
      <c r="C15" s="519" t="s">
        <v>612</v>
      </c>
      <c r="D15" s="521">
        <v>1</v>
      </c>
      <c r="E15" s="521" t="s">
        <v>567</v>
      </c>
      <c r="F15" s="523">
        <v>835.9766272393838</v>
      </c>
      <c r="G15" s="523">
        <v>482.3668208212795</v>
      </c>
      <c r="H15" s="523">
        <f t="shared" si="0"/>
        <v>1318.3434480606634</v>
      </c>
      <c r="I15" s="555">
        <f t="shared" si="1"/>
        <v>1318.3434480606634</v>
      </c>
      <c r="J15" s="537"/>
    </row>
    <row r="16" spans="1:10" ht="20.25" customHeight="1">
      <c r="A16" s="554"/>
      <c r="B16" s="519" t="s">
        <v>613</v>
      </c>
      <c r="C16" s="519" t="s">
        <v>614</v>
      </c>
      <c r="D16" s="521">
        <v>1</v>
      </c>
      <c r="E16" s="521" t="s">
        <v>567</v>
      </c>
      <c r="F16" s="523">
        <v>96.15539654109632</v>
      </c>
      <c r="G16" s="523">
        <v>131.31069187667543</v>
      </c>
      <c r="H16" s="523">
        <f t="shared" si="0"/>
        <v>227.46608841777174</v>
      </c>
      <c r="I16" s="555">
        <f t="shared" si="1"/>
        <v>227.46608841777174</v>
      </c>
      <c r="J16" s="537"/>
    </row>
    <row r="17" spans="1:10" ht="20.25" customHeight="1">
      <c r="A17" s="554"/>
      <c r="B17" s="519" t="s">
        <v>615</v>
      </c>
      <c r="C17" s="519" t="s">
        <v>1084</v>
      </c>
      <c r="D17" s="521">
        <v>1</v>
      </c>
      <c r="E17" s="521" t="s">
        <v>567</v>
      </c>
      <c r="F17" s="523">
        <v>604.0888015620494</v>
      </c>
      <c r="G17" s="523">
        <v>360.6647130569571</v>
      </c>
      <c r="H17" s="523">
        <f t="shared" si="0"/>
        <v>964.7535146190065</v>
      </c>
      <c r="I17" s="555">
        <f t="shared" si="1"/>
        <v>964.7535146190065</v>
      </c>
      <c r="J17" s="537"/>
    </row>
    <row r="18" spans="1:10" ht="20.25" customHeight="1">
      <c r="A18" s="554"/>
      <c r="B18" s="519" t="s">
        <v>1085</v>
      </c>
      <c r="C18" s="519" t="s">
        <v>1086</v>
      </c>
      <c r="D18" s="521">
        <v>1</v>
      </c>
      <c r="E18" s="521" t="s">
        <v>567</v>
      </c>
      <c r="F18" s="523">
        <v>604.0888015620494</v>
      </c>
      <c r="G18" s="523">
        <v>360.6647130569571</v>
      </c>
      <c r="H18" s="523">
        <f t="shared" si="0"/>
        <v>964.7535146190065</v>
      </c>
      <c r="I18" s="555">
        <f t="shared" si="1"/>
        <v>964.7535146190065</v>
      </c>
      <c r="J18" s="537"/>
    </row>
    <row r="19" spans="1:10" ht="20.25" customHeight="1">
      <c r="A19" s="554"/>
      <c r="B19" s="519" t="s">
        <v>1087</v>
      </c>
      <c r="C19" s="519" t="s">
        <v>1088</v>
      </c>
      <c r="D19" s="521">
        <v>1</v>
      </c>
      <c r="E19" s="521" t="s">
        <v>567</v>
      </c>
      <c r="F19" s="523">
        <v>779.8454052634974</v>
      </c>
      <c r="G19" s="523">
        <v>429.2066088242902</v>
      </c>
      <c r="H19" s="523">
        <f t="shared" si="0"/>
        <v>1209.0520140877875</v>
      </c>
      <c r="I19" s="555">
        <f t="shared" si="1"/>
        <v>1209.0520140877875</v>
      </c>
      <c r="J19" s="537"/>
    </row>
    <row r="20" spans="1:10" ht="20.25" customHeight="1">
      <c r="A20" s="554"/>
      <c r="B20" s="519" t="s">
        <v>1089</v>
      </c>
      <c r="C20" s="519" t="s">
        <v>1090</v>
      </c>
      <c r="D20" s="521">
        <v>1</v>
      </c>
      <c r="E20" s="521" t="s">
        <v>567</v>
      </c>
      <c r="F20" s="523">
        <v>420.055103170229</v>
      </c>
      <c r="G20" s="523">
        <v>257.62333017681146</v>
      </c>
      <c r="H20" s="523">
        <f t="shared" si="0"/>
        <v>677.6784333470405</v>
      </c>
      <c r="I20" s="555">
        <f t="shared" si="1"/>
        <v>677.6784333470405</v>
      </c>
      <c r="J20" s="537"/>
    </row>
    <row r="21" spans="1:10" ht="20.25" customHeight="1">
      <c r="A21" s="554"/>
      <c r="B21" s="519" t="s">
        <v>1091</v>
      </c>
      <c r="C21" s="519" t="s">
        <v>1092</v>
      </c>
      <c r="D21" s="521">
        <v>1</v>
      </c>
      <c r="E21" s="521" t="s">
        <v>567</v>
      </c>
      <c r="F21" s="523">
        <v>247.98493659978723</v>
      </c>
      <c r="G21" s="523">
        <v>190.52222520192012</v>
      </c>
      <c r="H21" s="523">
        <f t="shared" si="0"/>
        <v>438.50716180170735</v>
      </c>
      <c r="I21" s="555">
        <f t="shared" si="1"/>
        <v>438.50716180170735</v>
      </c>
      <c r="J21" s="537"/>
    </row>
    <row r="22" spans="1:10" ht="20.25" customHeight="1">
      <c r="A22" s="554"/>
      <c r="B22" s="519" t="s">
        <v>1093</v>
      </c>
      <c r="C22" s="519" t="s">
        <v>1094</v>
      </c>
      <c r="D22" s="521">
        <v>1</v>
      </c>
      <c r="E22" s="521" t="s">
        <v>567</v>
      </c>
      <c r="F22" s="523">
        <v>604.0888015620494</v>
      </c>
      <c r="G22" s="523">
        <v>360.6647130569571</v>
      </c>
      <c r="H22" s="523">
        <f t="shared" si="0"/>
        <v>964.7535146190065</v>
      </c>
      <c r="I22" s="555">
        <f t="shared" si="1"/>
        <v>964.7535146190065</v>
      </c>
      <c r="J22" s="537"/>
    </row>
    <row r="23" spans="1:10" ht="20.25" customHeight="1">
      <c r="A23" s="554"/>
      <c r="B23" s="519" t="s">
        <v>1095</v>
      </c>
      <c r="C23" s="519" t="s">
        <v>1096</v>
      </c>
      <c r="D23" s="521">
        <v>1</v>
      </c>
      <c r="E23" s="521" t="s">
        <v>567</v>
      </c>
      <c r="F23" s="523">
        <v>96.15539654109632</v>
      </c>
      <c r="G23" s="523">
        <v>131.31069187667543</v>
      </c>
      <c r="H23" s="523">
        <f t="shared" si="0"/>
        <v>227.46608841777174</v>
      </c>
      <c r="I23" s="555">
        <f t="shared" si="1"/>
        <v>227.46608841777174</v>
      </c>
      <c r="J23" s="537"/>
    </row>
    <row r="24" spans="1:10" ht="20.25" customHeight="1">
      <c r="A24" s="554"/>
      <c r="B24" s="519" t="s">
        <v>1326</v>
      </c>
      <c r="C24" s="519" t="s">
        <v>1327</v>
      </c>
      <c r="D24" s="521"/>
      <c r="E24" s="521"/>
      <c r="F24" s="523">
        <v>0</v>
      </c>
      <c r="G24" s="523">
        <v>0</v>
      </c>
      <c r="H24" s="523">
        <f t="shared" si="0"/>
        <v>0</v>
      </c>
      <c r="I24" s="555">
        <f t="shared" si="1"/>
        <v>0</v>
      </c>
      <c r="J24" s="537"/>
    </row>
    <row r="25" spans="1:10" ht="20.25" customHeight="1">
      <c r="A25" s="554"/>
      <c r="B25" s="519" t="s">
        <v>1097</v>
      </c>
      <c r="C25" s="519" t="s">
        <v>1098</v>
      </c>
      <c r="D25" s="521">
        <v>1</v>
      </c>
      <c r="E25" s="521" t="s">
        <v>567</v>
      </c>
      <c r="F25" s="523">
        <v>697.9488693234625</v>
      </c>
      <c r="G25" s="523">
        <v>397.27073567320167</v>
      </c>
      <c r="H25" s="523">
        <f t="shared" si="0"/>
        <v>1095.2196049966642</v>
      </c>
      <c r="I25" s="555">
        <f t="shared" si="1"/>
        <v>1095.2196049966642</v>
      </c>
      <c r="J25" s="537"/>
    </row>
    <row r="26" spans="1:10" ht="20.25" customHeight="1">
      <c r="A26" s="554"/>
      <c r="B26" s="519" t="s">
        <v>1099</v>
      </c>
      <c r="C26" s="519" t="s">
        <v>1100</v>
      </c>
      <c r="D26" s="521">
        <v>1</v>
      </c>
      <c r="E26" s="521" t="s">
        <v>567</v>
      </c>
      <c r="F26" s="523">
        <v>711.2935730079405</v>
      </c>
      <c r="G26" s="523">
        <v>465.00777589441213</v>
      </c>
      <c r="H26" s="523">
        <f t="shared" si="0"/>
        <v>1176.3013489023526</v>
      </c>
      <c r="I26" s="555">
        <f t="shared" si="1"/>
        <v>1176.3013489023526</v>
      </c>
      <c r="J26" s="537"/>
    </row>
    <row r="27" spans="1:10" ht="20.25" customHeight="1">
      <c r="A27" s="554"/>
      <c r="B27" s="519" t="s">
        <v>1101</v>
      </c>
      <c r="C27" s="519" t="s">
        <v>1102</v>
      </c>
      <c r="D27" s="521">
        <v>1</v>
      </c>
      <c r="E27" s="521" t="s">
        <v>567</v>
      </c>
      <c r="F27" s="523">
        <v>662.058273859327</v>
      </c>
      <c r="G27" s="523">
        <v>414.5403522060554</v>
      </c>
      <c r="H27" s="523">
        <f t="shared" si="0"/>
        <v>1076.5986260653824</v>
      </c>
      <c r="I27" s="555">
        <f t="shared" si="1"/>
        <v>1076.5986260653824</v>
      </c>
      <c r="J27" s="537"/>
    </row>
    <row r="28" spans="1:10" ht="20.25" customHeight="1">
      <c r="A28" s="554"/>
      <c r="B28" s="519" t="s">
        <v>1103</v>
      </c>
      <c r="C28" s="519" t="s">
        <v>1104</v>
      </c>
      <c r="D28" s="521">
        <v>1</v>
      </c>
      <c r="E28" s="521" t="s">
        <v>567</v>
      </c>
      <c r="F28" s="523">
        <v>719.5706676983127</v>
      </c>
      <c r="G28" s="523">
        <v>436.96700612702824</v>
      </c>
      <c r="H28" s="523">
        <f t="shared" si="0"/>
        <v>1156.537673825341</v>
      </c>
      <c r="I28" s="555">
        <f t="shared" si="1"/>
        <v>1156.537673825341</v>
      </c>
      <c r="J28" s="537"/>
    </row>
    <row r="29" spans="1:10" ht="20.25" customHeight="1">
      <c r="A29" s="554"/>
      <c r="B29" s="519" t="s">
        <v>1105</v>
      </c>
      <c r="C29" s="519" t="s">
        <v>1106</v>
      </c>
      <c r="D29" s="521">
        <v>1</v>
      </c>
      <c r="E29" s="521" t="s">
        <v>567</v>
      </c>
      <c r="F29" s="523">
        <v>1649.4073626991099</v>
      </c>
      <c r="G29" s="523">
        <v>893.4095291725797</v>
      </c>
      <c r="H29" s="523">
        <f t="shared" si="0"/>
        <v>2542.8168918716897</v>
      </c>
      <c r="I29" s="555">
        <f t="shared" si="1"/>
        <v>2542.8168918716897</v>
      </c>
      <c r="J29" s="537"/>
    </row>
    <row r="30" spans="1:10" ht="20.25" customHeight="1">
      <c r="A30" s="554"/>
      <c r="B30" s="519" t="s">
        <v>1107</v>
      </c>
      <c r="C30" s="519" t="s">
        <v>1108</v>
      </c>
      <c r="D30" s="521">
        <v>1</v>
      </c>
      <c r="E30" s="521" t="s">
        <v>567</v>
      </c>
      <c r="F30" s="523">
        <v>1434.5407413490357</v>
      </c>
      <c r="G30" s="523">
        <v>809.6151239818113</v>
      </c>
      <c r="H30" s="523">
        <f t="shared" si="0"/>
        <v>2244.155865330847</v>
      </c>
      <c r="I30" s="555">
        <f t="shared" si="1"/>
        <v>2244.155865330847</v>
      </c>
      <c r="J30" s="537"/>
    </row>
    <row r="31" spans="1:10" ht="20.25" customHeight="1">
      <c r="A31" s="554"/>
      <c r="B31" s="519" t="s">
        <v>1109</v>
      </c>
      <c r="C31" s="519" t="s">
        <v>1110</v>
      </c>
      <c r="D31" s="521">
        <v>1</v>
      </c>
      <c r="E31" s="521" t="s">
        <v>567</v>
      </c>
      <c r="F31" s="523">
        <v>622.0340992941171</v>
      </c>
      <c r="G31" s="523">
        <v>398.93012920656565</v>
      </c>
      <c r="H31" s="523">
        <f t="shared" si="0"/>
        <v>1020.9642285006828</v>
      </c>
      <c r="I31" s="555">
        <f t="shared" si="1"/>
        <v>1020.9642285006828</v>
      </c>
      <c r="J31" s="537"/>
    </row>
    <row r="32" spans="1:10" ht="20.25" customHeight="1">
      <c r="A32" s="554"/>
      <c r="B32" s="519" t="s">
        <v>1111</v>
      </c>
      <c r="C32" s="519" t="s">
        <v>1112</v>
      </c>
      <c r="D32" s="521">
        <v>1</v>
      </c>
      <c r="E32" s="521" t="s">
        <v>567</v>
      </c>
      <c r="F32" s="523">
        <v>1649.4073626991099</v>
      </c>
      <c r="G32" s="523">
        <v>893.4095291725797</v>
      </c>
      <c r="H32" s="523">
        <f t="shared" si="0"/>
        <v>2542.8168918716897</v>
      </c>
      <c r="I32" s="555">
        <f t="shared" si="1"/>
        <v>2542.8168918716897</v>
      </c>
      <c r="J32" s="537"/>
    </row>
    <row r="33" spans="1:10" ht="20.25" customHeight="1">
      <c r="A33" s="554"/>
      <c r="B33" s="519" t="s">
        <v>1113</v>
      </c>
      <c r="C33" s="519" t="s">
        <v>1114</v>
      </c>
      <c r="D33" s="521">
        <v>1</v>
      </c>
      <c r="E33" s="521" t="s">
        <v>567</v>
      </c>
      <c r="F33" s="523">
        <v>662.058273859327</v>
      </c>
      <c r="G33" s="523">
        <v>414.5403522060554</v>
      </c>
      <c r="H33" s="523">
        <f t="shared" si="0"/>
        <v>1076.5986260653824</v>
      </c>
      <c r="I33" s="555">
        <f t="shared" si="1"/>
        <v>1076.5986260653824</v>
      </c>
      <c r="J33" s="537"/>
    </row>
    <row r="34" spans="1:10" ht="20.25" customHeight="1">
      <c r="A34" s="554"/>
      <c r="B34" s="519" t="s">
        <v>1115</v>
      </c>
      <c r="C34" s="519" t="s">
        <v>1116</v>
      </c>
      <c r="D34" s="521">
        <v>1</v>
      </c>
      <c r="E34" s="521" t="s">
        <v>567</v>
      </c>
      <c r="F34" s="523">
        <v>420.055103170229</v>
      </c>
      <c r="G34" s="523">
        <v>257.62333017681146</v>
      </c>
      <c r="H34" s="523">
        <f t="shared" si="0"/>
        <v>677.6784333470405</v>
      </c>
      <c r="I34" s="555">
        <f t="shared" si="1"/>
        <v>677.6784333470405</v>
      </c>
      <c r="J34" s="537"/>
    </row>
    <row r="35" spans="1:10" ht="20.25" customHeight="1">
      <c r="A35" s="554"/>
      <c r="B35" s="519" t="s">
        <v>1117</v>
      </c>
      <c r="C35" s="519" t="s">
        <v>1118</v>
      </c>
      <c r="D35" s="521">
        <v>1</v>
      </c>
      <c r="E35" s="521" t="s">
        <v>567</v>
      </c>
      <c r="F35" s="523">
        <v>923.8549290901077</v>
      </c>
      <c r="G35" s="523">
        <v>579.1680890969186</v>
      </c>
      <c r="H35" s="523">
        <f t="shared" si="0"/>
        <v>1503.0230181870263</v>
      </c>
      <c r="I35" s="555">
        <f t="shared" si="1"/>
        <v>1503.0230181870263</v>
      </c>
      <c r="J35" s="537"/>
    </row>
    <row r="36" spans="1:10" ht="20.25" customHeight="1">
      <c r="A36" s="554"/>
      <c r="B36" s="519" t="s">
        <v>1119</v>
      </c>
      <c r="C36" s="519" t="s">
        <v>1120</v>
      </c>
      <c r="D36" s="521">
        <v>1</v>
      </c>
      <c r="E36" s="521" t="s">
        <v>567</v>
      </c>
      <c r="F36" s="523">
        <v>852.5407531083522</v>
      </c>
      <c r="G36" s="523">
        <v>520.0956666068062</v>
      </c>
      <c r="H36" s="523">
        <f t="shared" si="0"/>
        <v>1372.6364197151584</v>
      </c>
      <c r="I36" s="555">
        <f t="shared" si="1"/>
        <v>1372.6364197151584</v>
      </c>
      <c r="J36" s="537"/>
    </row>
    <row r="37" spans="1:10" ht="20.25" customHeight="1">
      <c r="A37" s="554"/>
      <c r="B37" s="519" t="s">
        <v>1121</v>
      </c>
      <c r="C37" s="519" t="s">
        <v>1122</v>
      </c>
      <c r="D37" s="521">
        <v>1</v>
      </c>
      <c r="E37" s="521" t="s">
        <v>567</v>
      </c>
      <c r="F37" s="523">
        <v>878.7631455307924</v>
      </c>
      <c r="G37" s="523">
        <v>561.5904414291291</v>
      </c>
      <c r="H37" s="523">
        <f t="shared" si="0"/>
        <v>1440.3535869599214</v>
      </c>
      <c r="I37" s="555">
        <f t="shared" si="1"/>
        <v>1440.3535869599214</v>
      </c>
      <c r="J37" s="537"/>
    </row>
    <row r="38" spans="1:10" ht="20.25" customHeight="1">
      <c r="A38" s="554"/>
      <c r="B38" s="519" t="s">
        <v>1123</v>
      </c>
      <c r="C38" s="519" t="s">
        <v>1124</v>
      </c>
      <c r="D38" s="521">
        <v>1</v>
      </c>
      <c r="E38" s="521" t="s">
        <v>567</v>
      </c>
      <c r="F38" s="523">
        <v>662.058273859327</v>
      </c>
      <c r="G38" s="523">
        <v>414.5403522060554</v>
      </c>
      <c r="H38" s="523">
        <f t="shared" si="0"/>
        <v>1076.5986260653824</v>
      </c>
      <c r="I38" s="555">
        <f t="shared" si="1"/>
        <v>1076.5986260653824</v>
      </c>
      <c r="J38" s="537"/>
    </row>
    <row r="39" spans="1:10" ht="20.25" customHeight="1">
      <c r="A39" s="554"/>
      <c r="B39" s="519" t="s">
        <v>1125</v>
      </c>
      <c r="C39" s="519" t="s">
        <v>1126</v>
      </c>
      <c r="D39" s="521">
        <v>1</v>
      </c>
      <c r="E39" s="521" t="s">
        <v>567</v>
      </c>
      <c r="F39" s="523">
        <v>604.0888015620494</v>
      </c>
      <c r="G39" s="523">
        <v>360.6647130569571</v>
      </c>
      <c r="H39" s="523">
        <f t="shared" si="0"/>
        <v>964.7535146190065</v>
      </c>
      <c r="I39" s="555">
        <f t="shared" si="1"/>
        <v>964.7535146190065</v>
      </c>
      <c r="J39" s="537"/>
    </row>
    <row r="40" spans="1:10" ht="20.25" customHeight="1">
      <c r="A40" s="554"/>
      <c r="B40" s="519" t="s">
        <v>1127</v>
      </c>
      <c r="C40" s="519" t="s">
        <v>1128</v>
      </c>
      <c r="D40" s="521">
        <v>1</v>
      </c>
      <c r="E40" s="521" t="s">
        <v>567</v>
      </c>
      <c r="F40" s="523">
        <v>420.055103170229</v>
      </c>
      <c r="G40" s="523">
        <v>257.62333017681146</v>
      </c>
      <c r="H40" s="523">
        <f t="shared" si="0"/>
        <v>677.6784333470405</v>
      </c>
      <c r="I40" s="555">
        <f t="shared" si="1"/>
        <v>677.6784333470405</v>
      </c>
      <c r="J40" s="537"/>
    </row>
    <row r="41" spans="1:10" ht="20.25" customHeight="1">
      <c r="A41" s="554"/>
      <c r="B41" s="519" t="s">
        <v>1129</v>
      </c>
      <c r="C41" s="519" t="s">
        <v>1328</v>
      </c>
      <c r="D41" s="521">
        <v>1</v>
      </c>
      <c r="E41" s="521" t="s">
        <v>567</v>
      </c>
      <c r="F41" s="523">
        <v>604.0888015620494</v>
      </c>
      <c r="G41" s="523">
        <v>360.6647130569571</v>
      </c>
      <c r="H41" s="523">
        <f t="shared" si="0"/>
        <v>964.7535146190065</v>
      </c>
      <c r="I41" s="555">
        <f t="shared" si="1"/>
        <v>964.7535146190065</v>
      </c>
      <c r="J41" s="537"/>
    </row>
    <row r="42" spans="1:10" ht="20.25" customHeight="1">
      <c r="A42" s="554"/>
      <c r="B42" s="519" t="s">
        <v>1130</v>
      </c>
      <c r="C42" s="519" t="s">
        <v>1131</v>
      </c>
      <c r="D42" s="521">
        <v>1</v>
      </c>
      <c r="E42" s="521" t="s">
        <v>567</v>
      </c>
      <c r="F42" s="523">
        <v>420.055103170229</v>
      </c>
      <c r="G42" s="523">
        <v>257.62333017681146</v>
      </c>
      <c r="H42" s="523">
        <f t="shared" si="0"/>
        <v>677.6784333470405</v>
      </c>
      <c r="I42" s="555">
        <f t="shared" si="1"/>
        <v>677.6784333470405</v>
      </c>
      <c r="J42" s="537"/>
    </row>
    <row r="43" spans="1:10" ht="20.25" customHeight="1">
      <c r="A43" s="554"/>
      <c r="B43" s="519" t="s">
        <v>1132</v>
      </c>
      <c r="C43" s="519" t="s">
        <v>1329</v>
      </c>
      <c r="D43" s="521">
        <v>2</v>
      </c>
      <c r="E43" s="521" t="s">
        <v>567</v>
      </c>
      <c r="F43" s="523">
        <v>420.055103170229</v>
      </c>
      <c r="G43" s="523">
        <v>257.62333017681146</v>
      </c>
      <c r="H43" s="523">
        <f t="shared" si="0"/>
        <v>677.6784333470405</v>
      </c>
      <c r="I43" s="555">
        <f t="shared" si="1"/>
        <v>1355.356866694081</v>
      </c>
      <c r="J43" s="537"/>
    </row>
    <row r="44" spans="1:10" ht="20.25" customHeight="1">
      <c r="A44" s="554"/>
      <c r="B44" s="519" t="s">
        <v>1133</v>
      </c>
      <c r="C44" s="519" t="s">
        <v>1134</v>
      </c>
      <c r="D44" s="521">
        <v>4</v>
      </c>
      <c r="E44" s="521" t="s">
        <v>567</v>
      </c>
      <c r="F44" s="523">
        <v>420.055103170229</v>
      </c>
      <c r="G44" s="523">
        <v>257.62333017681146</v>
      </c>
      <c r="H44" s="523">
        <f t="shared" si="0"/>
        <v>677.6784333470405</v>
      </c>
      <c r="I44" s="555">
        <f t="shared" si="1"/>
        <v>2710.713733388162</v>
      </c>
      <c r="J44" s="537"/>
    </row>
    <row r="45" spans="1:10" ht="20.25" customHeight="1">
      <c r="A45" s="554"/>
      <c r="B45" s="519" t="s">
        <v>1135</v>
      </c>
      <c r="C45" s="519" t="s">
        <v>1136</v>
      </c>
      <c r="D45" s="521">
        <v>1</v>
      </c>
      <c r="E45" s="521" t="s">
        <v>567</v>
      </c>
      <c r="F45" s="523">
        <v>420.055103170229</v>
      </c>
      <c r="G45" s="523">
        <v>257.62333017681146</v>
      </c>
      <c r="H45" s="523">
        <f t="shared" si="0"/>
        <v>677.6784333470405</v>
      </c>
      <c r="I45" s="555">
        <f t="shared" si="1"/>
        <v>677.6784333470405</v>
      </c>
      <c r="J45" s="537"/>
    </row>
    <row r="46" spans="1:10" ht="20.25" customHeight="1">
      <c r="A46" s="554"/>
      <c r="B46" s="519" t="s">
        <v>1137</v>
      </c>
      <c r="C46" s="519" t="s">
        <v>1138</v>
      </c>
      <c r="D46" s="521">
        <v>1</v>
      </c>
      <c r="E46" s="521" t="s">
        <v>567</v>
      </c>
      <c r="F46" s="523">
        <v>420.055103170229</v>
      </c>
      <c r="G46" s="523">
        <v>257.62333017681146</v>
      </c>
      <c r="H46" s="523">
        <f t="shared" si="0"/>
        <v>677.6784333470405</v>
      </c>
      <c r="I46" s="555">
        <f t="shared" si="1"/>
        <v>677.6784333470405</v>
      </c>
      <c r="J46" s="537"/>
    </row>
    <row r="47" spans="1:10" ht="20.25" customHeight="1">
      <c r="A47" s="554"/>
      <c r="B47" s="519" t="s">
        <v>1139</v>
      </c>
      <c r="C47" s="519" t="s">
        <v>1140</v>
      </c>
      <c r="D47" s="521">
        <v>1</v>
      </c>
      <c r="E47" s="521" t="s">
        <v>567</v>
      </c>
      <c r="F47" s="523">
        <v>420.055103170229</v>
      </c>
      <c r="G47" s="523">
        <v>257.62333017681146</v>
      </c>
      <c r="H47" s="523">
        <f t="shared" si="0"/>
        <v>677.6784333470405</v>
      </c>
      <c r="I47" s="555">
        <f t="shared" si="1"/>
        <v>677.6784333470405</v>
      </c>
      <c r="J47" s="537"/>
    </row>
    <row r="48" spans="1:10" ht="20.25" customHeight="1">
      <c r="A48" s="554"/>
      <c r="B48" s="519" t="s">
        <v>1141</v>
      </c>
      <c r="C48" s="519" t="s">
        <v>1142</v>
      </c>
      <c r="D48" s="521">
        <v>1</v>
      </c>
      <c r="E48" s="521" t="s">
        <v>567</v>
      </c>
      <c r="F48" s="523">
        <v>790.8848436800685</v>
      </c>
      <c r="G48" s="523">
        <v>433.50910822516795</v>
      </c>
      <c r="H48" s="523">
        <f t="shared" si="0"/>
        <v>1224.3939519052365</v>
      </c>
      <c r="I48" s="555">
        <f t="shared" si="1"/>
        <v>1224.3939519052365</v>
      </c>
      <c r="J48" s="537"/>
    </row>
    <row r="49" spans="1:10" ht="20.25" customHeight="1">
      <c r="A49" s="554"/>
      <c r="B49" s="519" t="s">
        <v>1143</v>
      </c>
      <c r="C49" s="519" t="s">
        <v>1144</v>
      </c>
      <c r="D49" s="521">
        <v>1</v>
      </c>
      <c r="E49" s="521" t="s">
        <v>567</v>
      </c>
      <c r="F49" s="523">
        <v>790.8848436800685</v>
      </c>
      <c r="G49" s="523">
        <v>433.50910822516795</v>
      </c>
      <c r="H49" s="523">
        <f t="shared" si="0"/>
        <v>1224.3939519052365</v>
      </c>
      <c r="I49" s="555">
        <f t="shared" si="1"/>
        <v>1224.3939519052365</v>
      </c>
      <c r="J49" s="537"/>
    </row>
    <row r="50" spans="1:10" ht="20.25" customHeight="1">
      <c r="A50" s="554"/>
      <c r="B50" s="519" t="s">
        <v>1145</v>
      </c>
      <c r="C50" s="519" t="s">
        <v>1146</v>
      </c>
      <c r="D50" s="521">
        <v>1</v>
      </c>
      <c r="E50" s="521" t="s">
        <v>567</v>
      </c>
      <c r="F50" s="523">
        <v>852.5407531083522</v>
      </c>
      <c r="G50" s="523">
        <v>520.0956666068062</v>
      </c>
      <c r="H50" s="523">
        <f t="shared" si="0"/>
        <v>1372.6364197151584</v>
      </c>
      <c r="I50" s="555">
        <f t="shared" si="1"/>
        <v>1372.6364197151584</v>
      </c>
      <c r="J50" s="537"/>
    </row>
    <row r="51" spans="1:10" ht="20.25" customHeight="1">
      <c r="A51" s="554"/>
      <c r="B51" s="519" t="s">
        <v>1147</v>
      </c>
      <c r="C51" s="519" t="s">
        <v>1148</v>
      </c>
      <c r="D51" s="521">
        <v>1</v>
      </c>
      <c r="E51" s="521" t="s">
        <v>567</v>
      </c>
      <c r="F51" s="523">
        <v>923.8549290901077</v>
      </c>
      <c r="G51" s="523">
        <v>579.1680890969186</v>
      </c>
      <c r="H51" s="523">
        <f t="shared" si="0"/>
        <v>1503.0230181870263</v>
      </c>
      <c r="I51" s="555">
        <f t="shared" si="1"/>
        <v>1503.0230181870263</v>
      </c>
      <c r="J51" s="537"/>
    </row>
    <row r="52" spans="1:10" ht="20.25" customHeight="1">
      <c r="A52" s="554"/>
      <c r="B52" s="519" t="s">
        <v>1149</v>
      </c>
      <c r="C52" s="519" t="s">
        <v>1150</v>
      </c>
      <c r="D52" s="521">
        <v>1</v>
      </c>
      <c r="E52" s="521" t="s">
        <v>567</v>
      </c>
      <c r="F52" s="523">
        <v>604.0888015620494</v>
      </c>
      <c r="G52" s="523">
        <v>329.3945846168589</v>
      </c>
      <c r="H52" s="523">
        <f t="shared" si="0"/>
        <v>933.4833861789083</v>
      </c>
      <c r="I52" s="555">
        <f t="shared" si="1"/>
        <v>933.4833861789083</v>
      </c>
      <c r="J52" s="537"/>
    </row>
    <row r="53" spans="1:10" ht="20.25" customHeight="1">
      <c r="A53" s="554"/>
      <c r="B53" s="519" t="s">
        <v>1151</v>
      </c>
      <c r="C53" s="519" t="s">
        <v>1152</v>
      </c>
      <c r="D53" s="521">
        <v>1</v>
      </c>
      <c r="E53" s="521" t="s">
        <v>567</v>
      </c>
      <c r="F53" s="523">
        <v>1501.2543232832013</v>
      </c>
      <c r="G53" s="523">
        <v>835.628850151553</v>
      </c>
      <c r="H53" s="523">
        <f t="shared" si="0"/>
        <v>2336.883173434754</v>
      </c>
      <c r="I53" s="555">
        <f t="shared" si="1"/>
        <v>2336.883173434754</v>
      </c>
      <c r="J53" s="537"/>
    </row>
    <row r="54" spans="1:10" ht="20.25" customHeight="1">
      <c r="A54" s="554"/>
      <c r="B54" s="519" t="s">
        <v>1153</v>
      </c>
      <c r="C54" s="519" t="s">
        <v>1154</v>
      </c>
      <c r="D54" s="521">
        <v>1</v>
      </c>
      <c r="E54" s="521" t="s">
        <v>567</v>
      </c>
      <c r="F54" s="523">
        <v>1501.2543232832013</v>
      </c>
      <c r="G54" s="523">
        <v>835.628850151553</v>
      </c>
      <c r="H54" s="523">
        <f t="shared" si="0"/>
        <v>2336.883173434754</v>
      </c>
      <c r="I54" s="555">
        <f t="shared" si="1"/>
        <v>2336.883173434754</v>
      </c>
      <c r="J54" s="537"/>
    </row>
    <row r="55" spans="1:10" ht="20.25" customHeight="1">
      <c r="A55" s="554"/>
      <c r="B55" s="519" t="s">
        <v>1155</v>
      </c>
      <c r="C55" s="519" t="s">
        <v>1156</v>
      </c>
      <c r="D55" s="521">
        <v>1</v>
      </c>
      <c r="E55" s="521" t="s">
        <v>567</v>
      </c>
      <c r="F55" s="523">
        <v>662.058273859327</v>
      </c>
      <c r="G55" s="523">
        <v>414.5403522060554</v>
      </c>
      <c r="H55" s="523">
        <f t="shared" si="0"/>
        <v>1076.5986260653824</v>
      </c>
      <c r="I55" s="555">
        <f t="shared" si="1"/>
        <v>1076.5986260653824</v>
      </c>
      <c r="J55" s="537"/>
    </row>
    <row r="56" spans="1:10" ht="20.25" customHeight="1">
      <c r="A56" s="554"/>
      <c r="B56" s="519" t="s">
        <v>1157</v>
      </c>
      <c r="C56" s="519" t="s">
        <v>1158</v>
      </c>
      <c r="D56" s="521">
        <v>1</v>
      </c>
      <c r="E56" s="521" t="s">
        <v>567</v>
      </c>
      <c r="F56" s="523">
        <v>779.8454052634974</v>
      </c>
      <c r="G56" s="523">
        <v>429.2066088242902</v>
      </c>
      <c r="H56" s="523">
        <f t="shared" si="0"/>
        <v>1209.0520140877875</v>
      </c>
      <c r="I56" s="555">
        <f t="shared" si="1"/>
        <v>1209.0520140877875</v>
      </c>
      <c r="J56" s="537"/>
    </row>
    <row r="57" spans="1:10" ht="20.25" customHeight="1">
      <c r="A57" s="554"/>
      <c r="B57" s="519" t="s">
        <v>1159</v>
      </c>
      <c r="C57" s="519" t="s">
        <v>1160</v>
      </c>
      <c r="D57" s="521">
        <v>1</v>
      </c>
      <c r="E57" s="521" t="s">
        <v>567</v>
      </c>
      <c r="F57" s="523">
        <v>1169.99167888028</v>
      </c>
      <c r="G57" s="523">
        <v>675.1744383146589</v>
      </c>
      <c r="H57" s="523">
        <f t="shared" si="0"/>
        <v>1845.166117194939</v>
      </c>
      <c r="I57" s="555">
        <f t="shared" si="1"/>
        <v>1845.166117194939</v>
      </c>
      <c r="J57" s="537"/>
    </row>
    <row r="58" spans="1:10" ht="20.25" customHeight="1">
      <c r="A58" s="554"/>
      <c r="B58" s="519" t="s">
        <v>1161</v>
      </c>
      <c r="C58" s="519" t="s">
        <v>1162</v>
      </c>
      <c r="D58" s="521">
        <v>1</v>
      </c>
      <c r="E58" s="521" t="s">
        <v>567</v>
      </c>
      <c r="F58" s="523">
        <v>1501.2543232832013</v>
      </c>
      <c r="G58" s="523">
        <v>835.628850151553</v>
      </c>
      <c r="H58" s="523">
        <f t="shared" si="0"/>
        <v>2336.883173434754</v>
      </c>
      <c r="I58" s="555">
        <f t="shared" si="1"/>
        <v>2336.883173434754</v>
      </c>
      <c r="J58" s="537"/>
    </row>
    <row r="59" spans="1:10" ht="20.25" customHeight="1">
      <c r="A59" s="554"/>
      <c r="B59" s="519" t="s">
        <v>1163</v>
      </c>
      <c r="C59" s="519" t="s">
        <v>1164</v>
      </c>
      <c r="D59" s="521">
        <v>1</v>
      </c>
      <c r="E59" s="521" t="s">
        <v>567</v>
      </c>
      <c r="F59" s="523">
        <v>1704.1574128118968</v>
      </c>
      <c r="G59" s="523">
        <v>946.0232343172635</v>
      </c>
      <c r="H59" s="523">
        <f t="shared" si="0"/>
        <v>2650.18064712916</v>
      </c>
      <c r="I59" s="555">
        <f t="shared" si="1"/>
        <v>2650.18064712916</v>
      </c>
      <c r="J59" s="537"/>
    </row>
    <row r="60" spans="1:10" ht="20.25" customHeight="1">
      <c r="A60" s="554"/>
      <c r="B60" s="519" t="s">
        <v>1165</v>
      </c>
      <c r="C60" s="519" t="s">
        <v>1166</v>
      </c>
      <c r="D60" s="521">
        <v>1</v>
      </c>
      <c r="E60" s="521" t="s">
        <v>567</v>
      </c>
      <c r="F60" s="523">
        <v>1169.99167888028</v>
      </c>
      <c r="G60" s="523">
        <v>675.1744383146589</v>
      </c>
      <c r="H60" s="523">
        <f t="shared" si="0"/>
        <v>1845.166117194939</v>
      </c>
      <c r="I60" s="555">
        <f t="shared" si="1"/>
        <v>1845.166117194939</v>
      </c>
      <c r="J60" s="537"/>
    </row>
    <row r="61" spans="1:10" ht="20.25" customHeight="1">
      <c r="A61" s="554"/>
      <c r="B61" s="528" t="s">
        <v>1330</v>
      </c>
      <c r="C61" s="528" t="s">
        <v>1331</v>
      </c>
      <c r="D61" s="521"/>
      <c r="E61" s="521"/>
      <c r="F61" s="523">
        <v>0</v>
      </c>
      <c r="G61" s="523">
        <v>0</v>
      </c>
      <c r="H61" s="523">
        <f t="shared" si="0"/>
        <v>0</v>
      </c>
      <c r="I61" s="555">
        <f t="shared" si="1"/>
        <v>0</v>
      </c>
      <c r="J61" s="537"/>
    </row>
    <row r="62" spans="1:10" ht="20.25" customHeight="1">
      <c r="A62" s="554"/>
      <c r="B62" s="519" t="s">
        <v>1167</v>
      </c>
      <c r="C62" s="519" t="s">
        <v>1168</v>
      </c>
      <c r="D62" s="521">
        <v>1</v>
      </c>
      <c r="E62" s="521" t="s">
        <v>567</v>
      </c>
      <c r="F62" s="523">
        <v>682.3088368593016</v>
      </c>
      <c r="G62" s="523">
        <v>359.89960346372936</v>
      </c>
      <c r="H62" s="523">
        <f t="shared" si="0"/>
        <v>1042.208440323031</v>
      </c>
      <c r="I62" s="555">
        <f t="shared" si="1"/>
        <v>1042.208440323031</v>
      </c>
      <c r="J62" s="537"/>
    </row>
    <row r="63" spans="1:10" ht="20.25" customHeight="1">
      <c r="A63" s="554"/>
      <c r="B63" s="519" t="s">
        <v>1169</v>
      </c>
      <c r="C63" s="519" t="s">
        <v>1170</v>
      </c>
      <c r="D63" s="521">
        <v>1</v>
      </c>
      <c r="E63" s="521" t="s">
        <v>567</v>
      </c>
      <c r="F63" s="523">
        <v>489.9881072888852</v>
      </c>
      <c r="G63" s="523">
        <v>284.89899035096767</v>
      </c>
      <c r="H63" s="523">
        <f t="shared" si="0"/>
        <v>774.8870976398529</v>
      </c>
      <c r="I63" s="555">
        <f t="shared" si="1"/>
        <v>774.8870976398529</v>
      </c>
      <c r="J63" s="537"/>
    </row>
    <row r="64" spans="1:10" ht="20.25" customHeight="1">
      <c r="A64" s="554"/>
      <c r="B64" s="519" t="s">
        <v>1169</v>
      </c>
      <c r="C64" s="519" t="s">
        <v>1170</v>
      </c>
      <c r="D64" s="521"/>
      <c r="E64" s="521"/>
      <c r="F64" s="523">
        <v>0</v>
      </c>
      <c r="G64" s="523">
        <v>0</v>
      </c>
      <c r="H64" s="523">
        <f t="shared" si="0"/>
        <v>0</v>
      </c>
      <c r="I64" s="555">
        <f t="shared" si="1"/>
        <v>0</v>
      </c>
      <c r="J64" s="537"/>
    </row>
    <row r="65" spans="1:10" ht="20.25" customHeight="1">
      <c r="A65" s="554"/>
      <c r="B65" s="519" t="s">
        <v>1169</v>
      </c>
      <c r="C65" s="519" t="s">
        <v>1332</v>
      </c>
      <c r="D65" s="521">
        <v>1</v>
      </c>
      <c r="E65" s="521" t="s">
        <v>567</v>
      </c>
      <c r="F65" s="523">
        <v>9401.835601881736</v>
      </c>
      <c r="G65" s="523">
        <v>4041.924933698564</v>
      </c>
      <c r="H65" s="523">
        <f t="shared" si="0"/>
        <v>13443.760535580299</v>
      </c>
      <c r="I65" s="555">
        <f t="shared" si="1"/>
        <v>13443.760535580299</v>
      </c>
      <c r="J65" s="537"/>
    </row>
    <row r="66" spans="1:10" ht="20.25" customHeight="1">
      <c r="A66" s="554"/>
      <c r="B66" s="519" t="s">
        <v>1169</v>
      </c>
      <c r="C66" s="519" t="s">
        <v>1171</v>
      </c>
      <c r="D66" s="521">
        <v>1</v>
      </c>
      <c r="E66" s="521" t="s">
        <v>567</v>
      </c>
      <c r="F66" s="523">
        <v>8819.82567715283</v>
      </c>
      <c r="G66" s="523">
        <v>3814.9357967155315</v>
      </c>
      <c r="H66" s="523">
        <f t="shared" si="0"/>
        <v>12634.761473868362</v>
      </c>
      <c r="I66" s="555">
        <f t="shared" si="1"/>
        <v>12634.761473868362</v>
      </c>
      <c r="J66" s="537"/>
    </row>
    <row r="67" spans="1:10" ht="20.25" customHeight="1">
      <c r="A67" s="554"/>
      <c r="B67" s="519" t="s">
        <v>1169</v>
      </c>
      <c r="C67" s="519" t="s">
        <v>1170</v>
      </c>
      <c r="D67" s="521">
        <v>1</v>
      </c>
      <c r="E67" s="521" t="s">
        <v>567</v>
      </c>
      <c r="F67" s="523">
        <v>8551.600114041292</v>
      </c>
      <c r="G67" s="523">
        <v>3710.334385184259</v>
      </c>
      <c r="H67" s="523">
        <f t="shared" si="0"/>
        <v>12261.93449922555</v>
      </c>
      <c r="I67" s="555">
        <f t="shared" si="1"/>
        <v>12261.93449922555</v>
      </c>
      <c r="J67" s="537"/>
    </row>
    <row r="68" spans="1:10" ht="20.25" customHeight="1">
      <c r="A68" s="554"/>
      <c r="B68" s="519" t="s">
        <v>1169</v>
      </c>
      <c r="C68" s="519" t="s">
        <v>1170</v>
      </c>
      <c r="D68" s="521">
        <v>1</v>
      </c>
      <c r="E68" s="521" t="s">
        <v>567</v>
      </c>
      <c r="F68" s="523">
        <v>8551.600114041292</v>
      </c>
      <c r="G68" s="523">
        <v>3710.334385184259</v>
      </c>
      <c r="H68" s="523">
        <f t="shared" si="0"/>
        <v>12261.93449922555</v>
      </c>
      <c r="I68" s="555">
        <f t="shared" si="1"/>
        <v>12261.93449922555</v>
      </c>
      <c r="J68" s="537"/>
    </row>
    <row r="69" spans="1:10" ht="20.25" customHeight="1">
      <c r="A69" s="554"/>
      <c r="B69" s="519" t="s">
        <v>1169</v>
      </c>
      <c r="C69" s="519" t="s">
        <v>1170</v>
      </c>
      <c r="D69" s="521">
        <v>1</v>
      </c>
      <c r="E69" s="521" t="s">
        <v>567</v>
      </c>
      <c r="F69" s="523">
        <v>9401.835601881736</v>
      </c>
      <c r="G69" s="523">
        <v>4041.924933698564</v>
      </c>
      <c r="H69" s="523">
        <f t="shared" si="0"/>
        <v>13443.760535580299</v>
      </c>
      <c r="I69" s="555">
        <f t="shared" si="1"/>
        <v>13443.760535580299</v>
      </c>
      <c r="J69" s="537"/>
    </row>
    <row r="70" spans="1:10" ht="20.25" customHeight="1">
      <c r="A70" s="554"/>
      <c r="B70" s="519" t="s">
        <v>1169</v>
      </c>
      <c r="C70" s="519" t="s">
        <v>1170</v>
      </c>
      <c r="D70" s="521">
        <v>1</v>
      </c>
      <c r="E70" s="521" t="s">
        <v>567</v>
      </c>
      <c r="F70" s="523">
        <v>8551.600114041292</v>
      </c>
      <c r="G70" s="523">
        <v>3710.334385184259</v>
      </c>
      <c r="H70" s="523">
        <f aca="true" t="shared" si="2" ref="H70:H133">G70+F70</f>
        <v>12261.93449922555</v>
      </c>
      <c r="I70" s="555">
        <f aca="true" t="shared" si="3" ref="I70:I133">H70*D70</f>
        <v>12261.93449922555</v>
      </c>
      <c r="J70" s="537"/>
    </row>
    <row r="71" spans="1:10" ht="20.25" customHeight="1">
      <c r="A71" s="554"/>
      <c r="B71" s="519" t="s">
        <v>1169</v>
      </c>
      <c r="C71" s="519" t="s">
        <v>1170</v>
      </c>
      <c r="D71" s="521">
        <v>1</v>
      </c>
      <c r="E71" s="521" t="s">
        <v>567</v>
      </c>
      <c r="F71" s="523">
        <v>9401.835601881736</v>
      </c>
      <c r="G71" s="523">
        <v>4041.924933698564</v>
      </c>
      <c r="H71" s="523">
        <f t="shared" si="2"/>
        <v>13443.760535580299</v>
      </c>
      <c r="I71" s="555">
        <f t="shared" si="3"/>
        <v>13443.760535580299</v>
      </c>
      <c r="J71" s="537"/>
    </row>
    <row r="72" spans="1:10" ht="20.25" customHeight="1">
      <c r="A72" s="554"/>
      <c r="B72" s="519" t="s">
        <v>1169</v>
      </c>
      <c r="C72" s="519" t="s">
        <v>1170</v>
      </c>
      <c r="D72" s="521">
        <v>1</v>
      </c>
      <c r="E72" s="521" t="s">
        <v>567</v>
      </c>
      <c r="F72" s="523">
        <v>5134.084100322317</v>
      </c>
      <c r="G72" s="523">
        <v>2377.503537293388</v>
      </c>
      <c r="H72" s="523">
        <f t="shared" si="2"/>
        <v>7511.587637615705</v>
      </c>
      <c r="I72" s="555">
        <f t="shared" si="3"/>
        <v>7511.587637615705</v>
      </c>
      <c r="J72" s="537"/>
    </row>
    <row r="73" spans="1:10" ht="20.25" customHeight="1">
      <c r="A73" s="554"/>
      <c r="B73" s="519" t="s">
        <v>1169</v>
      </c>
      <c r="C73" s="519" t="s">
        <v>1170</v>
      </c>
      <c r="D73" s="521">
        <v>1</v>
      </c>
      <c r="E73" s="521" t="s">
        <v>567</v>
      </c>
      <c r="F73" s="523">
        <v>8551.600114041292</v>
      </c>
      <c r="G73" s="523">
        <v>3710.334385184259</v>
      </c>
      <c r="H73" s="523">
        <f t="shared" si="2"/>
        <v>12261.93449922555</v>
      </c>
      <c r="I73" s="555">
        <f t="shared" si="3"/>
        <v>12261.93449922555</v>
      </c>
      <c r="J73" s="537"/>
    </row>
    <row r="74" spans="1:10" ht="20.25" customHeight="1">
      <c r="A74" s="554"/>
      <c r="B74" s="519" t="s">
        <v>1169</v>
      </c>
      <c r="C74" s="519" t="s">
        <v>1170</v>
      </c>
      <c r="D74" s="521">
        <v>1</v>
      </c>
      <c r="E74" s="521" t="s">
        <v>567</v>
      </c>
      <c r="F74" s="523">
        <v>8551.600114041292</v>
      </c>
      <c r="G74" s="523">
        <v>3710.334385184259</v>
      </c>
      <c r="H74" s="523">
        <f t="shared" si="2"/>
        <v>12261.93449922555</v>
      </c>
      <c r="I74" s="555">
        <f t="shared" si="3"/>
        <v>12261.93449922555</v>
      </c>
      <c r="J74" s="537"/>
    </row>
    <row r="75" spans="1:10" ht="20.25" customHeight="1">
      <c r="A75" s="554"/>
      <c r="B75" s="519" t="s">
        <v>1169</v>
      </c>
      <c r="C75" s="519" t="s">
        <v>1170</v>
      </c>
      <c r="D75" s="521">
        <v>1</v>
      </c>
      <c r="E75" s="521" t="s">
        <v>567</v>
      </c>
      <c r="F75" s="523">
        <v>7590.483354112172</v>
      </c>
      <c r="G75" s="523">
        <v>3335.4903034320305</v>
      </c>
      <c r="H75" s="523">
        <f t="shared" si="2"/>
        <v>10925.973657544202</v>
      </c>
      <c r="I75" s="555">
        <f t="shared" si="3"/>
        <v>10925.973657544202</v>
      </c>
      <c r="J75" s="537"/>
    </row>
    <row r="76" spans="1:10" ht="20.25" customHeight="1">
      <c r="A76" s="554"/>
      <c r="B76" s="519" t="s">
        <v>1169</v>
      </c>
      <c r="C76" s="519" t="s">
        <v>1170</v>
      </c>
      <c r="D76" s="521">
        <v>1</v>
      </c>
      <c r="E76" s="521" t="s">
        <v>567</v>
      </c>
      <c r="F76" s="523">
        <v>7590.483354112172</v>
      </c>
      <c r="G76" s="523">
        <v>3335.4903034320305</v>
      </c>
      <c r="H76" s="523">
        <f t="shared" si="2"/>
        <v>10925.973657544202</v>
      </c>
      <c r="I76" s="555">
        <f t="shared" si="3"/>
        <v>10925.973657544202</v>
      </c>
      <c r="J76" s="537"/>
    </row>
    <row r="77" spans="1:10" ht="20.25" customHeight="1">
      <c r="A77" s="554"/>
      <c r="B77" s="519" t="s">
        <v>1169</v>
      </c>
      <c r="C77" s="519" t="s">
        <v>1171</v>
      </c>
      <c r="D77" s="521">
        <v>1</v>
      </c>
      <c r="E77" s="521" t="s">
        <v>567</v>
      </c>
      <c r="F77" s="523">
        <v>8542.39892594611</v>
      </c>
      <c r="G77" s="523">
        <v>3706.7373764472663</v>
      </c>
      <c r="H77" s="523">
        <f t="shared" si="2"/>
        <v>12249.136302393377</v>
      </c>
      <c r="I77" s="555">
        <f t="shared" si="3"/>
        <v>12249.136302393377</v>
      </c>
      <c r="J77" s="537"/>
    </row>
    <row r="78" spans="1:10" ht="20.25" customHeight="1">
      <c r="A78" s="554"/>
      <c r="B78" s="519" t="s">
        <v>1169</v>
      </c>
      <c r="C78" s="519" t="s">
        <v>1170</v>
      </c>
      <c r="D78" s="521">
        <v>1</v>
      </c>
      <c r="E78" s="521" t="s">
        <v>567</v>
      </c>
      <c r="F78" s="523">
        <v>7590.483354112172</v>
      </c>
      <c r="G78" s="523">
        <v>3335.4903034320305</v>
      </c>
      <c r="H78" s="523">
        <f t="shared" si="2"/>
        <v>10925.973657544202</v>
      </c>
      <c r="I78" s="555">
        <f t="shared" si="3"/>
        <v>10925.973657544202</v>
      </c>
      <c r="J78" s="537"/>
    </row>
    <row r="79" spans="1:10" ht="20.25" customHeight="1">
      <c r="A79" s="554"/>
      <c r="B79" s="519" t="s">
        <v>1169</v>
      </c>
      <c r="C79" s="519" t="s">
        <v>1170</v>
      </c>
      <c r="D79" s="521">
        <v>1</v>
      </c>
      <c r="E79" s="521" t="s">
        <v>567</v>
      </c>
      <c r="F79" s="523">
        <v>7590.483354112172</v>
      </c>
      <c r="G79" s="523">
        <v>3335.4903034320305</v>
      </c>
      <c r="H79" s="523">
        <f t="shared" si="2"/>
        <v>10925.973657544202</v>
      </c>
      <c r="I79" s="555">
        <f t="shared" si="3"/>
        <v>10925.973657544202</v>
      </c>
      <c r="J79" s="537"/>
    </row>
    <row r="80" spans="1:10" ht="20.25" customHeight="1">
      <c r="A80" s="554"/>
      <c r="B80" s="519" t="s">
        <v>1169</v>
      </c>
      <c r="C80" s="519" t="s">
        <v>1170</v>
      </c>
      <c r="D80" s="521">
        <v>1</v>
      </c>
      <c r="E80" s="521" t="s">
        <v>567</v>
      </c>
      <c r="F80" s="523">
        <v>6760.031414325185</v>
      </c>
      <c r="G80" s="523">
        <v>3011.620406267569</v>
      </c>
      <c r="H80" s="523">
        <f t="shared" si="2"/>
        <v>9771.651820592753</v>
      </c>
      <c r="I80" s="555">
        <f t="shared" si="3"/>
        <v>9771.651820592753</v>
      </c>
      <c r="J80" s="537"/>
    </row>
    <row r="81" spans="1:10" ht="20.25" customHeight="1">
      <c r="A81" s="554"/>
      <c r="B81" s="519" t="s">
        <v>1169</v>
      </c>
      <c r="C81" s="519" t="s">
        <v>1170</v>
      </c>
      <c r="D81" s="521">
        <v>2</v>
      </c>
      <c r="E81" s="521" t="s">
        <v>567</v>
      </c>
      <c r="F81" s="523">
        <v>5397.719005874489</v>
      </c>
      <c r="G81" s="523">
        <v>2480.316380944388</v>
      </c>
      <c r="H81" s="523">
        <f t="shared" si="2"/>
        <v>7878.035386818878</v>
      </c>
      <c r="I81" s="555">
        <f t="shared" si="3"/>
        <v>15756.070773637755</v>
      </c>
      <c r="J81" s="537"/>
    </row>
    <row r="82" spans="1:10" ht="20.25" customHeight="1">
      <c r="A82" s="554"/>
      <c r="B82" s="519" t="s">
        <v>1169</v>
      </c>
      <c r="C82" s="519" t="s">
        <v>1170</v>
      </c>
      <c r="D82" s="521">
        <v>1</v>
      </c>
      <c r="E82" s="521" t="s">
        <v>567</v>
      </c>
      <c r="F82" s="523">
        <v>7737.712300123273</v>
      </c>
      <c r="G82" s="523">
        <v>3392.9132688770023</v>
      </c>
      <c r="H82" s="523">
        <f t="shared" si="2"/>
        <v>11130.625569000276</v>
      </c>
      <c r="I82" s="555">
        <f t="shared" si="3"/>
        <v>11130.625569000276</v>
      </c>
      <c r="J82" s="537"/>
    </row>
    <row r="83" spans="1:10" ht="20.25" customHeight="1">
      <c r="A83" s="554"/>
      <c r="B83" s="519" t="s">
        <v>1169</v>
      </c>
      <c r="C83" s="519" t="s">
        <v>1170</v>
      </c>
      <c r="D83" s="521">
        <v>1</v>
      </c>
      <c r="E83" s="521" t="s">
        <v>567</v>
      </c>
      <c r="F83" s="523">
        <v>6030.792543585178</v>
      </c>
      <c r="G83" s="523">
        <v>2727.218240327788</v>
      </c>
      <c r="H83" s="523">
        <f t="shared" si="2"/>
        <v>8758.010783912965</v>
      </c>
      <c r="I83" s="555">
        <f t="shared" si="3"/>
        <v>8758.010783912965</v>
      </c>
      <c r="J83" s="537"/>
    </row>
    <row r="84" spans="1:10" ht="20.25" customHeight="1">
      <c r="A84" s="554"/>
      <c r="B84" s="519" t="s">
        <v>1169</v>
      </c>
      <c r="C84" s="519" t="s">
        <v>1170</v>
      </c>
      <c r="D84" s="521">
        <v>7</v>
      </c>
      <c r="E84" s="521" t="s">
        <v>567</v>
      </c>
      <c r="F84" s="523">
        <v>4545.178252766136</v>
      </c>
      <c r="G84" s="523">
        <v>2147.8216120017237</v>
      </c>
      <c r="H84" s="523">
        <f t="shared" si="2"/>
        <v>6692.99986476786</v>
      </c>
      <c r="I84" s="555">
        <f t="shared" si="3"/>
        <v>46850.999053375024</v>
      </c>
      <c r="J84" s="537"/>
    </row>
    <row r="85" spans="1:10" ht="20.25" customHeight="1">
      <c r="A85" s="554"/>
      <c r="B85" s="519" t="s">
        <v>1169</v>
      </c>
      <c r="C85" s="519" t="s">
        <v>1170</v>
      </c>
      <c r="D85" s="521">
        <v>1</v>
      </c>
      <c r="E85" s="521" t="s">
        <v>567</v>
      </c>
      <c r="F85" s="523">
        <v>6030.792543585178</v>
      </c>
      <c r="G85" s="523">
        <v>2727.218240327788</v>
      </c>
      <c r="H85" s="523">
        <f t="shared" si="2"/>
        <v>8758.010783912965</v>
      </c>
      <c r="I85" s="555">
        <f t="shared" si="3"/>
        <v>8758.010783912965</v>
      </c>
      <c r="J85" s="537"/>
    </row>
    <row r="86" spans="1:10" ht="20.25" customHeight="1">
      <c r="A86" s="554"/>
      <c r="B86" s="519" t="s">
        <v>1169</v>
      </c>
      <c r="C86" s="519" t="s">
        <v>1170</v>
      </c>
      <c r="D86" s="521"/>
      <c r="E86" s="521"/>
      <c r="F86" s="523">
        <v>0</v>
      </c>
      <c r="G86" s="523">
        <v>0</v>
      </c>
      <c r="H86" s="523">
        <f t="shared" si="2"/>
        <v>0</v>
      </c>
      <c r="I86" s="555">
        <f t="shared" si="3"/>
        <v>0</v>
      </c>
      <c r="J86" s="537"/>
    </row>
    <row r="87" spans="1:10" ht="20.25" customHeight="1">
      <c r="A87" s="554"/>
      <c r="B87" s="519" t="s">
        <v>1169</v>
      </c>
      <c r="C87" s="519" t="s">
        <v>1170</v>
      </c>
      <c r="D87" s="521">
        <v>1</v>
      </c>
      <c r="E87" s="521" t="s">
        <v>567</v>
      </c>
      <c r="F87" s="523">
        <v>17.47828278555218</v>
      </c>
      <c r="G87" s="523">
        <v>19.326469595167133</v>
      </c>
      <c r="H87" s="523">
        <f t="shared" si="2"/>
        <v>36.804752380719314</v>
      </c>
      <c r="I87" s="555">
        <f t="shared" si="3"/>
        <v>36.804752380719314</v>
      </c>
      <c r="J87" s="537"/>
    </row>
    <row r="88" spans="1:10" ht="20.25" customHeight="1">
      <c r="A88" s="554"/>
      <c r="B88" s="519" t="s">
        <v>1169</v>
      </c>
      <c r="C88" s="519" t="s">
        <v>1170</v>
      </c>
      <c r="D88" s="521">
        <v>1</v>
      </c>
      <c r="E88" s="521" t="s">
        <v>567</v>
      </c>
      <c r="F88" s="523">
        <v>22.5458917796577</v>
      </c>
      <c r="G88" s="523">
        <v>21.30383075169066</v>
      </c>
      <c r="H88" s="523">
        <f t="shared" si="2"/>
        <v>43.84972253134836</v>
      </c>
      <c r="I88" s="555">
        <f t="shared" si="3"/>
        <v>43.84972253134836</v>
      </c>
      <c r="J88" s="537"/>
    </row>
    <row r="89" spans="1:10" ht="20.25" customHeight="1">
      <c r="A89" s="554"/>
      <c r="B89" s="519" t="s">
        <v>1169</v>
      </c>
      <c r="C89" s="519" t="s">
        <v>1170</v>
      </c>
      <c r="D89" s="521">
        <v>1</v>
      </c>
      <c r="E89" s="521" t="s">
        <v>567</v>
      </c>
      <c r="F89" s="523">
        <v>84.19186471971781</v>
      </c>
      <c r="G89" s="523">
        <v>51.60018334586269</v>
      </c>
      <c r="H89" s="523">
        <f t="shared" si="2"/>
        <v>135.7920480655805</v>
      </c>
      <c r="I89" s="555">
        <f t="shared" si="3"/>
        <v>135.7920480655805</v>
      </c>
      <c r="J89" s="537"/>
    </row>
    <row r="90" spans="1:10" ht="20.25" customHeight="1">
      <c r="A90" s="554"/>
      <c r="B90" s="519" t="s">
        <v>1169</v>
      </c>
      <c r="C90" s="519" t="s">
        <v>1170</v>
      </c>
      <c r="D90" s="521">
        <v>1</v>
      </c>
      <c r="E90" s="521" t="s">
        <v>567</v>
      </c>
      <c r="F90" s="523">
        <v>92.02181744002202</v>
      </c>
      <c r="G90" s="523">
        <v>129.6910442962064</v>
      </c>
      <c r="H90" s="523">
        <f t="shared" si="2"/>
        <v>221.71286173622843</v>
      </c>
      <c r="I90" s="555">
        <f t="shared" si="3"/>
        <v>221.71286173622843</v>
      </c>
      <c r="J90" s="537"/>
    </row>
    <row r="91" spans="1:10" ht="20.25" customHeight="1">
      <c r="A91" s="554"/>
      <c r="B91" s="519" t="s">
        <v>1169</v>
      </c>
      <c r="C91" s="519" t="s">
        <v>1170</v>
      </c>
      <c r="D91" s="521">
        <v>1</v>
      </c>
      <c r="E91" s="521" t="s">
        <v>567</v>
      </c>
      <c r="F91" s="523">
        <v>362.54270933124326</v>
      </c>
      <c r="G91" s="523">
        <v>266.45686820771306</v>
      </c>
      <c r="H91" s="523">
        <f t="shared" si="2"/>
        <v>628.9995775389564</v>
      </c>
      <c r="I91" s="555">
        <f t="shared" si="3"/>
        <v>628.9995775389564</v>
      </c>
      <c r="J91" s="537"/>
    </row>
    <row r="92" spans="1:10" ht="20.25" customHeight="1">
      <c r="A92" s="554"/>
      <c r="B92" s="519" t="s">
        <v>1169</v>
      </c>
      <c r="C92" s="519" t="s">
        <v>1170</v>
      </c>
      <c r="D92" s="521">
        <v>1</v>
      </c>
      <c r="E92" s="521" t="s">
        <v>567</v>
      </c>
      <c r="F92" s="523">
        <v>84.19186471971781</v>
      </c>
      <c r="G92" s="523">
        <v>51.60018334586269</v>
      </c>
      <c r="H92" s="523">
        <f t="shared" si="2"/>
        <v>135.7920480655805</v>
      </c>
      <c r="I92" s="555">
        <f t="shared" si="3"/>
        <v>135.7920480655805</v>
      </c>
      <c r="J92" s="537"/>
    </row>
    <row r="93" spans="1:10" ht="20.25" customHeight="1">
      <c r="A93" s="554"/>
      <c r="B93" s="519" t="s">
        <v>1169</v>
      </c>
      <c r="C93" s="519" t="s">
        <v>1170</v>
      </c>
      <c r="D93" s="521">
        <v>1</v>
      </c>
      <c r="E93" s="521" t="s">
        <v>567</v>
      </c>
      <c r="F93" s="523">
        <v>17.47828278555218</v>
      </c>
      <c r="G93" s="523">
        <v>19.326469595167133</v>
      </c>
      <c r="H93" s="523">
        <f t="shared" si="2"/>
        <v>36.804752380719314</v>
      </c>
      <c r="I93" s="555">
        <f t="shared" si="3"/>
        <v>36.804752380719314</v>
      </c>
      <c r="J93" s="537"/>
    </row>
    <row r="94" spans="1:10" ht="20.25" customHeight="1">
      <c r="A94" s="554"/>
      <c r="B94" s="519" t="s">
        <v>1169</v>
      </c>
      <c r="C94" s="519" t="s">
        <v>1170</v>
      </c>
      <c r="D94" s="521">
        <v>1</v>
      </c>
      <c r="E94" s="521" t="s">
        <v>567</v>
      </c>
      <c r="F94" s="523">
        <v>201.9789961238881</v>
      </c>
      <c r="G94" s="523">
        <v>172.57692746985234</v>
      </c>
      <c r="H94" s="523">
        <f t="shared" si="2"/>
        <v>374.55592359374043</v>
      </c>
      <c r="I94" s="555">
        <f t="shared" si="3"/>
        <v>374.55592359374043</v>
      </c>
      <c r="J94" s="537"/>
    </row>
    <row r="95" spans="1:10" ht="20.25" customHeight="1">
      <c r="A95" s="554"/>
      <c r="B95" s="519" t="s">
        <v>1169</v>
      </c>
      <c r="C95" s="519" t="s">
        <v>1170</v>
      </c>
      <c r="D95" s="521">
        <v>1</v>
      </c>
      <c r="E95" s="521" t="s">
        <v>567</v>
      </c>
      <c r="F95" s="523">
        <v>92.02181744002202</v>
      </c>
      <c r="G95" s="523">
        <v>129.6910442962064</v>
      </c>
      <c r="H95" s="523">
        <f t="shared" si="2"/>
        <v>221.71286173622843</v>
      </c>
      <c r="I95" s="555">
        <f t="shared" si="3"/>
        <v>221.71286173622843</v>
      </c>
      <c r="J95" s="537"/>
    </row>
    <row r="96" spans="1:10" ht="20.25" customHeight="1">
      <c r="A96" s="554"/>
      <c r="B96" s="519" t="s">
        <v>1169</v>
      </c>
      <c r="C96" s="519" t="s">
        <v>1170</v>
      </c>
      <c r="D96" s="521">
        <v>1</v>
      </c>
      <c r="E96" s="521" t="s">
        <v>567</v>
      </c>
      <c r="F96" s="523">
        <v>139.86600823731237</v>
      </c>
      <c r="G96" s="523">
        <v>148.3517691803832</v>
      </c>
      <c r="H96" s="523">
        <f t="shared" si="2"/>
        <v>288.2177774176956</v>
      </c>
      <c r="I96" s="555">
        <f t="shared" si="3"/>
        <v>288.2177774176956</v>
      </c>
      <c r="J96" s="537"/>
    </row>
    <row r="97" spans="1:10" ht="20.25" customHeight="1">
      <c r="A97" s="554"/>
      <c r="B97" s="519" t="s">
        <v>1169</v>
      </c>
      <c r="C97" s="519" t="s">
        <v>1170</v>
      </c>
      <c r="D97" s="521">
        <v>1</v>
      </c>
      <c r="E97" s="521" t="s">
        <v>567</v>
      </c>
      <c r="F97" s="523">
        <v>22.5458917796577</v>
      </c>
      <c r="G97" s="523">
        <v>21.30383075169066</v>
      </c>
      <c r="H97" s="523">
        <f t="shared" si="2"/>
        <v>43.84972253134836</v>
      </c>
      <c r="I97" s="555">
        <f t="shared" si="3"/>
        <v>43.84972253134836</v>
      </c>
      <c r="J97" s="537"/>
    </row>
    <row r="98" spans="1:10" ht="20.25" customHeight="1">
      <c r="A98" s="554"/>
      <c r="B98" s="519" t="s">
        <v>1169</v>
      </c>
      <c r="C98" s="519" t="s">
        <v>1170</v>
      </c>
      <c r="D98" s="521">
        <v>1</v>
      </c>
      <c r="E98" s="521" t="s">
        <v>567</v>
      </c>
      <c r="F98" s="523">
        <v>125.60714763625077</v>
      </c>
      <c r="G98" s="523">
        <v>142.78733577509084</v>
      </c>
      <c r="H98" s="523">
        <f t="shared" si="2"/>
        <v>268.39448341134164</v>
      </c>
      <c r="I98" s="555">
        <f t="shared" si="3"/>
        <v>268.39448341134164</v>
      </c>
      <c r="J98" s="537"/>
    </row>
    <row r="99" spans="1:10" ht="20.25" customHeight="1">
      <c r="A99" s="554"/>
      <c r="B99" s="519" t="s">
        <v>1169</v>
      </c>
      <c r="C99" s="519" t="s">
        <v>1170</v>
      </c>
      <c r="D99" s="521">
        <v>1</v>
      </c>
      <c r="E99" s="521" t="s">
        <v>567</v>
      </c>
      <c r="F99" s="523">
        <v>22.5458917796577</v>
      </c>
      <c r="G99" s="523">
        <v>21.30383075169066</v>
      </c>
      <c r="H99" s="523">
        <f t="shared" si="2"/>
        <v>43.84972253134836</v>
      </c>
      <c r="I99" s="555">
        <f t="shared" si="3"/>
        <v>43.84972253134836</v>
      </c>
      <c r="J99" s="537"/>
    </row>
    <row r="100" spans="1:10" ht="20.25" customHeight="1">
      <c r="A100" s="554"/>
      <c r="B100" s="519" t="s">
        <v>1169</v>
      </c>
      <c r="C100" s="519" t="s">
        <v>1170</v>
      </c>
      <c r="D100" s="521">
        <v>1</v>
      </c>
      <c r="E100" s="521" t="s">
        <v>567</v>
      </c>
      <c r="F100" s="523">
        <v>84.19186471971781</v>
      </c>
      <c r="G100" s="523">
        <v>51.60018334586269</v>
      </c>
      <c r="H100" s="523">
        <f t="shared" si="2"/>
        <v>135.7920480655805</v>
      </c>
      <c r="I100" s="555">
        <f t="shared" si="3"/>
        <v>135.7920480655805</v>
      </c>
      <c r="J100" s="537"/>
    </row>
    <row r="101" spans="1:10" ht="20.25" customHeight="1">
      <c r="A101" s="554"/>
      <c r="B101" s="519" t="s">
        <v>1169</v>
      </c>
      <c r="C101" s="519" t="s">
        <v>1170</v>
      </c>
      <c r="D101" s="521">
        <v>1</v>
      </c>
      <c r="E101" s="521" t="s">
        <v>567</v>
      </c>
      <c r="F101" s="523">
        <v>84.19186471971781</v>
      </c>
      <c r="G101" s="523">
        <v>51.60018334586269</v>
      </c>
      <c r="H101" s="523">
        <f t="shared" si="2"/>
        <v>135.7920480655805</v>
      </c>
      <c r="I101" s="555">
        <f t="shared" si="3"/>
        <v>135.7920480655805</v>
      </c>
      <c r="J101" s="537"/>
    </row>
    <row r="102" spans="1:10" ht="20.25" customHeight="1">
      <c r="A102" s="554"/>
      <c r="B102" s="519" t="s">
        <v>1169</v>
      </c>
      <c r="C102" s="519" t="s">
        <v>1170</v>
      </c>
      <c r="D102" s="521">
        <v>1</v>
      </c>
      <c r="E102" s="521" t="s">
        <v>567</v>
      </c>
      <c r="F102" s="523">
        <v>154.124868838374</v>
      </c>
      <c r="G102" s="523">
        <v>153.91620258567553</v>
      </c>
      <c r="H102" s="523">
        <f t="shared" si="2"/>
        <v>308.0410714240495</v>
      </c>
      <c r="I102" s="555">
        <f t="shared" si="3"/>
        <v>308.0410714240495</v>
      </c>
      <c r="J102" s="537"/>
    </row>
    <row r="103" spans="1:10" ht="20.25" customHeight="1">
      <c r="A103" s="554"/>
      <c r="B103" s="519" t="s">
        <v>1169</v>
      </c>
      <c r="C103" s="519" t="s">
        <v>1170</v>
      </c>
      <c r="D103" s="521">
        <v>1</v>
      </c>
      <c r="E103" s="521" t="s">
        <v>567</v>
      </c>
      <c r="F103" s="523">
        <v>154.124868838374</v>
      </c>
      <c r="G103" s="523">
        <v>153.91620258567553</v>
      </c>
      <c r="H103" s="523">
        <f t="shared" si="2"/>
        <v>308.0410714240495</v>
      </c>
      <c r="I103" s="555">
        <f t="shared" si="3"/>
        <v>308.0410714240495</v>
      </c>
      <c r="J103" s="537"/>
    </row>
    <row r="104" spans="1:10" ht="20.25" customHeight="1">
      <c r="A104" s="554"/>
      <c r="B104" s="519" t="s">
        <v>1169</v>
      </c>
      <c r="C104" s="519" t="s">
        <v>1170</v>
      </c>
      <c r="D104" s="521">
        <v>1</v>
      </c>
      <c r="E104" s="521" t="s">
        <v>567</v>
      </c>
      <c r="F104" s="523">
        <v>17.47828278555218</v>
      </c>
      <c r="G104" s="523">
        <v>19.326469595167133</v>
      </c>
      <c r="H104" s="523">
        <f t="shared" si="2"/>
        <v>36.804752380719314</v>
      </c>
      <c r="I104" s="555">
        <f t="shared" si="3"/>
        <v>36.804752380719314</v>
      </c>
      <c r="J104" s="537"/>
    </row>
    <row r="105" spans="1:10" ht="20.25" customHeight="1">
      <c r="A105" s="554"/>
      <c r="B105" s="519" t="s">
        <v>1169</v>
      </c>
      <c r="C105" s="519" t="s">
        <v>1170</v>
      </c>
      <c r="D105" s="521">
        <v>1</v>
      </c>
      <c r="E105" s="521" t="s">
        <v>567</v>
      </c>
      <c r="F105" s="523">
        <v>84.19186471971781</v>
      </c>
      <c r="G105" s="523">
        <v>51.60018334586269</v>
      </c>
      <c r="H105" s="523">
        <f t="shared" si="2"/>
        <v>135.7920480655805</v>
      </c>
      <c r="I105" s="555">
        <f t="shared" si="3"/>
        <v>135.7920480655805</v>
      </c>
      <c r="J105" s="537"/>
    </row>
    <row r="106" spans="1:10" ht="20.25" customHeight="1">
      <c r="A106" s="554"/>
      <c r="B106" s="519" t="s">
        <v>1169</v>
      </c>
      <c r="C106" s="519" t="s">
        <v>1170</v>
      </c>
      <c r="D106" s="521">
        <v>1</v>
      </c>
      <c r="E106" s="521" t="s">
        <v>567</v>
      </c>
      <c r="F106" s="523">
        <v>201.9789961238881</v>
      </c>
      <c r="G106" s="523">
        <v>172.57692746985234</v>
      </c>
      <c r="H106" s="523">
        <f t="shared" si="2"/>
        <v>374.55592359374043</v>
      </c>
      <c r="I106" s="555">
        <f t="shared" si="3"/>
        <v>374.55592359374043</v>
      </c>
      <c r="J106" s="537"/>
    </row>
    <row r="107" spans="1:10" ht="20.25" customHeight="1">
      <c r="A107" s="554"/>
      <c r="B107" s="519" t="s">
        <v>1169</v>
      </c>
      <c r="C107" s="519" t="s">
        <v>1170</v>
      </c>
      <c r="D107" s="521">
        <v>1</v>
      </c>
      <c r="E107" s="521" t="s">
        <v>567</v>
      </c>
      <c r="F107" s="523">
        <v>92.02181744002202</v>
      </c>
      <c r="G107" s="523">
        <v>129.6910442962064</v>
      </c>
      <c r="H107" s="523">
        <f t="shared" si="2"/>
        <v>221.71286173622843</v>
      </c>
      <c r="I107" s="555">
        <f t="shared" si="3"/>
        <v>221.71286173622843</v>
      </c>
      <c r="J107" s="537"/>
    </row>
    <row r="108" spans="1:10" ht="20.25" customHeight="1">
      <c r="A108" s="554"/>
      <c r="B108" s="519" t="s">
        <v>1169</v>
      </c>
      <c r="C108" s="519" t="s">
        <v>1170</v>
      </c>
      <c r="D108" s="521">
        <v>1</v>
      </c>
      <c r="E108" s="521" t="s">
        <v>567</v>
      </c>
      <c r="F108" s="523">
        <v>22.5458917796577</v>
      </c>
      <c r="G108" s="523">
        <v>21.30383075169066</v>
      </c>
      <c r="H108" s="523">
        <f t="shared" si="2"/>
        <v>43.84972253134836</v>
      </c>
      <c r="I108" s="555">
        <f t="shared" si="3"/>
        <v>43.84972253134836</v>
      </c>
      <c r="J108" s="537"/>
    </row>
    <row r="109" spans="1:10" ht="20.25" customHeight="1">
      <c r="A109" s="554"/>
      <c r="B109" s="519" t="s">
        <v>1169</v>
      </c>
      <c r="C109" s="519" t="s">
        <v>1170</v>
      </c>
      <c r="D109" s="521">
        <v>1</v>
      </c>
      <c r="E109" s="521" t="s">
        <v>567</v>
      </c>
      <c r="F109" s="523">
        <v>22.5458917796577</v>
      </c>
      <c r="G109" s="523">
        <v>21.30383075169066</v>
      </c>
      <c r="H109" s="523">
        <f t="shared" si="2"/>
        <v>43.84972253134836</v>
      </c>
      <c r="I109" s="555">
        <f t="shared" si="3"/>
        <v>43.84972253134836</v>
      </c>
      <c r="J109" s="537"/>
    </row>
    <row r="110" spans="1:10" ht="20.25" customHeight="1">
      <c r="A110" s="554"/>
      <c r="B110" s="519" t="s">
        <v>1169</v>
      </c>
      <c r="C110" s="519" t="s">
        <v>1170</v>
      </c>
      <c r="D110" s="521">
        <v>6</v>
      </c>
      <c r="E110" s="521" t="s">
        <v>567</v>
      </c>
      <c r="F110" s="523">
        <v>17.47828278555218</v>
      </c>
      <c r="G110" s="523">
        <v>19.326469595167133</v>
      </c>
      <c r="H110" s="523">
        <f t="shared" si="2"/>
        <v>36.804752380719314</v>
      </c>
      <c r="I110" s="555">
        <f t="shared" si="3"/>
        <v>220.82851428431587</v>
      </c>
      <c r="J110" s="537"/>
    </row>
    <row r="111" spans="1:10" ht="20.25" customHeight="1">
      <c r="A111" s="554"/>
      <c r="B111" s="519" t="s">
        <v>1169</v>
      </c>
      <c r="C111" s="519" t="s">
        <v>1170</v>
      </c>
      <c r="D111" s="521">
        <v>5</v>
      </c>
      <c r="E111" s="521" t="s">
        <v>567</v>
      </c>
      <c r="F111" s="523">
        <v>22.5458917796577</v>
      </c>
      <c r="G111" s="523">
        <v>21.30383075169066</v>
      </c>
      <c r="H111" s="523">
        <f t="shared" si="2"/>
        <v>43.84972253134836</v>
      </c>
      <c r="I111" s="555">
        <f t="shared" si="3"/>
        <v>219.2486126567418</v>
      </c>
      <c r="J111" s="537"/>
    </row>
    <row r="112" spans="1:10" ht="20.25" customHeight="1">
      <c r="A112" s="554"/>
      <c r="B112" s="519" t="s">
        <v>1169</v>
      </c>
      <c r="C112" s="519" t="s">
        <v>1170</v>
      </c>
      <c r="D112" s="521"/>
      <c r="E112" s="521"/>
      <c r="F112" s="523">
        <v>0</v>
      </c>
      <c r="G112" s="523">
        <v>0</v>
      </c>
      <c r="H112" s="523">
        <f t="shared" si="2"/>
        <v>0</v>
      </c>
      <c r="I112" s="555">
        <f t="shared" si="3"/>
        <v>0</v>
      </c>
      <c r="J112" s="537"/>
    </row>
    <row r="113" spans="1:10" ht="20.25" customHeight="1">
      <c r="A113" s="554"/>
      <c r="B113" s="519" t="s">
        <v>1169</v>
      </c>
      <c r="C113" s="519" t="s">
        <v>1170</v>
      </c>
      <c r="D113" s="521">
        <v>1</v>
      </c>
      <c r="E113" s="521" t="s">
        <v>567</v>
      </c>
      <c r="F113" s="523">
        <v>1278.5776221892704</v>
      </c>
      <c r="G113" s="523">
        <v>717.5138146359994</v>
      </c>
      <c r="H113" s="523">
        <f t="shared" si="2"/>
        <v>1996.0914368252697</v>
      </c>
      <c r="I113" s="555">
        <f t="shared" si="3"/>
        <v>1996.0914368252697</v>
      </c>
      <c r="J113" s="537"/>
    </row>
    <row r="114" spans="1:10" ht="20.25" customHeight="1">
      <c r="A114" s="554"/>
      <c r="B114" s="519" t="s">
        <v>1169</v>
      </c>
      <c r="C114" s="519" t="s">
        <v>1170</v>
      </c>
      <c r="D114" s="521">
        <v>1</v>
      </c>
      <c r="E114" s="521" t="s">
        <v>567</v>
      </c>
      <c r="F114" s="523">
        <v>1443.2848509859236</v>
      </c>
      <c r="G114" s="523">
        <v>781.7532110024547</v>
      </c>
      <c r="H114" s="523">
        <f t="shared" si="2"/>
        <v>2225.038061988378</v>
      </c>
      <c r="I114" s="555">
        <f t="shared" si="3"/>
        <v>2225.038061988378</v>
      </c>
      <c r="J114" s="537"/>
    </row>
    <row r="115" spans="1:10" ht="20.25" customHeight="1">
      <c r="A115" s="554"/>
      <c r="B115" s="519" t="s">
        <v>1169</v>
      </c>
      <c r="C115" s="519" t="s">
        <v>1170</v>
      </c>
      <c r="D115" s="521">
        <v>1</v>
      </c>
      <c r="E115" s="521" t="s">
        <v>567</v>
      </c>
      <c r="F115" s="523">
        <v>1443.2848509859236</v>
      </c>
      <c r="G115" s="523">
        <v>781.7532110024547</v>
      </c>
      <c r="H115" s="523">
        <f t="shared" si="2"/>
        <v>2225.038061988378</v>
      </c>
      <c r="I115" s="555">
        <f t="shared" si="3"/>
        <v>2225.038061988378</v>
      </c>
      <c r="J115" s="537"/>
    </row>
    <row r="116" spans="1:10" ht="20.25" customHeight="1">
      <c r="A116" s="554"/>
      <c r="B116" s="519" t="s">
        <v>1169</v>
      </c>
      <c r="C116" s="519" t="s">
        <v>1170</v>
      </c>
      <c r="D116" s="521">
        <v>10</v>
      </c>
      <c r="E116" s="521" t="s">
        <v>567</v>
      </c>
      <c r="F116" s="523">
        <v>1455.705461265594</v>
      </c>
      <c r="G116" s="523">
        <v>817.8624092075124</v>
      </c>
      <c r="H116" s="523">
        <f t="shared" si="2"/>
        <v>2273.5678704731063</v>
      </c>
      <c r="I116" s="555">
        <f t="shared" si="3"/>
        <v>22735.678704731064</v>
      </c>
      <c r="J116" s="537"/>
    </row>
    <row r="117" spans="1:10" ht="20.25" customHeight="1">
      <c r="A117" s="554"/>
      <c r="B117" s="519" t="s">
        <v>1169</v>
      </c>
      <c r="C117" s="519" t="s">
        <v>1170</v>
      </c>
      <c r="D117" s="521">
        <v>15</v>
      </c>
      <c r="E117" s="521" t="s">
        <v>567</v>
      </c>
      <c r="F117" s="523">
        <v>1114.7845503092012</v>
      </c>
      <c r="G117" s="523">
        <v>684.9022602856968</v>
      </c>
      <c r="H117" s="523">
        <f t="shared" si="2"/>
        <v>1799.686810594898</v>
      </c>
      <c r="I117" s="555">
        <f t="shared" si="3"/>
        <v>26995.30215892347</v>
      </c>
      <c r="J117" s="537"/>
    </row>
    <row r="118" spans="1:10" ht="20.25" customHeight="1">
      <c r="A118" s="554"/>
      <c r="B118" s="519" t="s">
        <v>1169</v>
      </c>
      <c r="C118" s="519" t="s">
        <v>1170</v>
      </c>
      <c r="D118" s="521"/>
      <c r="E118" s="521"/>
      <c r="F118" s="523">
        <v>0</v>
      </c>
      <c r="G118" s="523">
        <v>0</v>
      </c>
      <c r="H118" s="523">
        <f t="shared" si="2"/>
        <v>0</v>
      </c>
      <c r="I118" s="555">
        <f t="shared" si="3"/>
        <v>0</v>
      </c>
      <c r="J118" s="537"/>
    </row>
    <row r="119" spans="1:10" ht="20.25" customHeight="1">
      <c r="A119" s="554"/>
      <c r="B119" s="519" t="s">
        <v>1169</v>
      </c>
      <c r="C119" s="519" t="s">
        <v>1170</v>
      </c>
      <c r="D119" s="521"/>
      <c r="E119" s="521"/>
      <c r="F119" s="523">
        <v>0</v>
      </c>
      <c r="G119" s="523">
        <v>0</v>
      </c>
      <c r="H119" s="523">
        <f t="shared" si="2"/>
        <v>0</v>
      </c>
      <c r="I119" s="555">
        <f t="shared" si="3"/>
        <v>0</v>
      </c>
      <c r="J119" s="537"/>
    </row>
    <row r="120" spans="1:10" ht="20.25" customHeight="1">
      <c r="A120" s="554"/>
      <c r="B120" s="519" t="s">
        <v>1169</v>
      </c>
      <c r="C120" s="519" t="s">
        <v>1170</v>
      </c>
      <c r="D120" s="521">
        <v>1</v>
      </c>
      <c r="E120" s="521" t="s">
        <v>567</v>
      </c>
      <c r="F120" s="523">
        <v>247.98493659978723</v>
      </c>
      <c r="G120" s="523">
        <v>190.52222520192012</v>
      </c>
      <c r="H120" s="523">
        <f t="shared" si="2"/>
        <v>438.50716180170735</v>
      </c>
      <c r="I120" s="555">
        <f t="shared" si="3"/>
        <v>438.50716180170735</v>
      </c>
      <c r="J120" s="537"/>
    </row>
    <row r="121" spans="1:10" ht="20.25" customHeight="1">
      <c r="A121" s="554"/>
      <c r="B121" s="519" t="s">
        <v>1169</v>
      </c>
      <c r="C121" s="519" t="s">
        <v>1170</v>
      </c>
      <c r="D121" s="521">
        <v>1</v>
      </c>
      <c r="E121" s="521" t="s">
        <v>567</v>
      </c>
      <c r="F121" s="523">
        <v>420.055103170229</v>
      </c>
      <c r="G121" s="523">
        <v>257.62333017681146</v>
      </c>
      <c r="H121" s="523">
        <f t="shared" si="2"/>
        <v>677.6784333470405</v>
      </c>
      <c r="I121" s="555">
        <f t="shared" si="3"/>
        <v>677.6784333470405</v>
      </c>
      <c r="J121" s="537"/>
    </row>
    <row r="122" spans="1:10" ht="20.25" customHeight="1">
      <c r="A122" s="554"/>
      <c r="B122" s="519" t="s">
        <v>1169</v>
      </c>
      <c r="C122" s="519" t="s">
        <v>1170</v>
      </c>
      <c r="D122" s="521">
        <v>1</v>
      </c>
      <c r="E122" s="521" t="s">
        <v>567</v>
      </c>
      <c r="F122" s="523">
        <v>790.8848436800685</v>
      </c>
      <c r="G122" s="523">
        <v>433.50910822516795</v>
      </c>
      <c r="H122" s="523">
        <f t="shared" si="2"/>
        <v>1224.3939519052365</v>
      </c>
      <c r="I122" s="555">
        <f t="shared" si="3"/>
        <v>1224.3939519052365</v>
      </c>
      <c r="J122" s="537"/>
    </row>
    <row r="123" spans="1:10" ht="20.25" customHeight="1">
      <c r="A123" s="554"/>
      <c r="B123" s="519" t="s">
        <v>1169</v>
      </c>
      <c r="C123" s="519" t="s">
        <v>1170</v>
      </c>
      <c r="D123" s="521">
        <v>1</v>
      </c>
      <c r="E123" s="521" t="s">
        <v>567</v>
      </c>
      <c r="F123" s="523">
        <v>420.055103170229</v>
      </c>
      <c r="G123" s="523">
        <v>257.62333017681146</v>
      </c>
      <c r="H123" s="523">
        <f t="shared" si="2"/>
        <v>677.6784333470405</v>
      </c>
      <c r="I123" s="555">
        <f t="shared" si="3"/>
        <v>677.6784333470405</v>
      </c>
      <c r="J123" s="537"/>
    </row>
    <row r="124" spans="1:10" ht="20.25" customHeight="1">
      <c r="A124" s="554"/>
      <c r="B124" s="519" t="s">
        <v>1169</v>
      </c>
      <c r="C124" s="519" t="s">
        <v>1170</v>
      </c>
      <c r="D124" s="521">
        <v>1</v>
      </c>
      <c r="E124" s="521" t="s">
        <v>567</v>
      </c>
      <c r="F124" s="523">
        <v>247.98493659978723</v>
      </c>
      <c r="G124" s="523">
        <v>190.52222520192012</v>
      </c>
      <c r="H124" s="523">
        <f t="shared" si="2"/>
        <v>438.50716180170735</v>
      </c>
      <c r="I124" s="555">
        <f t="shared" si="3"/>
        <v>438.50716180170735</v>
      </c>
      <c r="J124" s="537"/>
    </row>
    <row r="125" spans="1:10" ht="20.25" customHeight="1">
      <c r="A125" s="554"/>
      <c r="B125" s="519" t="s">
        <v>1169</v>
      </c>
      <c r="C125" s="519" t="s">
        <v>1170</v>
      </c>
      <c r="D125" s="521"/>
      <c r="E125" s="521"/>
      <c r="F125" s="523">
        <v>0</v>
      </c>
      <c r="G125" s="523">
        <v>0</v>
      </c>
      <c r="H125" s="523">
        <f t="shared" si="2"/>
        <v>0</v>
      </c>
      <c r="I125" s="555">
        <f t="shared" si="3"/>
        <v>0</v>
      </c>
      <c r="J125" s="537"/>
    </row>
    <row r="126" spans="1:10" ht="20.25" customHeight="1">
      <c r="A126" s="554"/>
      <c r="B126" s="519" t="s">
        <v>1169</v>
      </c>
      <c r="C126" s="519" t="s">
        <v>1170</v>
      </c>
      <c r="D126" s="521">
        <v>6</v>
      </c>
      <c r="E126" s="521" t="s">
        <v>567</v>
      </c>
      <c r="F126" s="523">
        <v>1787.8921990733227</v>
      </c>
      <c r="G126" s="523">
        <v>1072.4849199407554</v>
      </c>
      <c r="H126" s="523">
        <f t="shared" si="2"/>
        <v>2860.377119014078</v>
      </c>
      <c r="I126" s="555">
        <f t="shared" si="3"/>
        <v>17162.262714084467</v>
      </c>
      <c r="J126" s="537"/>
    </row>
    <row r="127" spans="1:10" ht="20.25" customHeight="1">
      <c r="A127" s="554"/>
      <c r="B127" s="519" t="s">
        <v>1169</v>
      </c>
      <c r="C127" s="519" t="s">
        <v>1170</v>
      </c>
      <c r="D127" s="521">
        <v>1</v>
      </c>
      <c r="E127" s="521" t="s">
        <v>567</v>
      </c>
      <c r="F127" s="523">
        <v>453.6404333664578</v>
      </c>
      <c r="G127" s="523">
        <v>301.98975009579414</v>
      </c>
      <c r="H127" s="523">
        <f t="shared" si="2"/>
        <v>755.6301834622519</v>
      </c>
      <c r="I127" s="555">
        <f t="shared" si="3"/>
        <v>755.6301834622519</v>
      </c>
      <c r="J127" s="537"/>
    </row>
    <row r="128" spans="1:10" ht="20.25" customHeight="1">
      <c r="A128" s="554"/>
      <c r="B128" s="519" t="s">
        <v>1169</v>
      </c>
      <c r="C128" s="519" t="s">
        <v>1170</v>
      </c>
      <c r="D128" s="521">
        <v>4</v>
      </c>
      <c r="E128" s="521" t="s">
        <v>567</v>
      </c>
      <c r="F128" s="523">
        <v>1745.1056807819143</v>
      </c>
      <c r="G128" s="523">
        <v>1055.8015562131022</v>
      </c>
      <c r="H128" s="523">
        <f t="shared" si="2"/>
        <v>2800.9072369950163</v>
      </c>
      <c r="I128" s="555">
        <f t="shared" si="3"/>
        <v>11203.628947980065</v>
      </c>
      <c r="J128" s="537"/>
    </row>
    <row r="129" spans="1:10" ht="20.25" customHeight="1">
      <c r="A129" s="554"/>
      <c r="B129" s="519" t="s">
        <v>1169</v>
      </c>
      <c r="C129" s="519" t="s">
        <v>1170</v>
      </c>
      <c r="D129" s="521"/>
      <c r="E129" s="521"/>
      <c r="F129" s="523">
        <v>0</v>
      </c>
      <c r="G129" s="523">
        <v>0</v>
      </c>
      <c r="H129" s="523">
        <f t="shared" si="2"/>
        <v>0</v>
      </c>
      <c r="I129" s="555">
        <f t="shared" si="3"/>
        <v>0</v>
      </c>
      <c r="J129" s="537"/>
    </row>
    <row r="130" spans="1:10" ht="20.25" customHeight="1">
      <c r="A130" s="554"/>
      <c r="B130" s="519" t="s">
        <v>1169</v>
      </c>
      <c r="C130" s="519" t="s">
        <v>1170</v>
      </c>
      <c r="D130" s="521">
        <v>1</v>
      </c>
      <c r="E130" s="521" t="s">
        <v>567</v>
      </c>
      <c r="F130" s="523">
        <v>362.54270933124326</v>
      </c>
      <c r="G130" s="523">
        <v>266.45686820771306</v>
      </c>
      <c r="H130" s="523">
        <f t="shared" si="2"/>
        <v>628.9995775389564</v>
      </c>
      <c r="I130" s="555">
        <f t="shared" si="3"/>
        <v>628.9995775389564</v>
      </c>
      <c r="J130" s="537"/>
    </row>
    <row r="131" spans="1:10" ht="20.25" customHeight="1">
      <c r="A131" s="554"/>
      <c r="B131" s="519" t="s">
        <v>1169</v>
      </c>
      <c r="C131" s="519" t="s">
        <v>1170</v>
      </c>
      <c r="D131" s="521">
        <v>1</v>
      </c>
      <c r="E131" s="521" t="s">
        <v>567</v>
      </c>
      <c r="F131" s="523">
        <v>201.9789961238881</v>
      </c>
      <c r="G131" s="523">
        <v>172.57692746985234</v>
      </c>
      <c r="H131" s="523">
        <f t="shared" si="2"/>
        <v>374.55592359374043</v>
      </c>
      <c r="I131" s="555">
        <f t="shared" si="3"/>
        <v>374.55592359374043</v>
      </c>
      <c r="J131" s="537"/>
    </row>
    <row r="132" spans="1:10" ht="20.25" customHeight="1">
      <c r="A132" s="554"/>
      <c r="B132" s="519" t="s">
        <v>1169</v>
      </c>
      <c r="C132" s="519" t="s">
        <v>1170</v>
      </c>
      <c r="D132" s="521">
        <v>1</v>
      </c>
      <c r="E132" s="521" t="s">
        <v>567</v>
      </c>
      <c r="F132" s="523">
        <v>154.124868838374</v>
      </c>
      <c r="G132" s="523">
        <v>153.91620258567553</v>
      </c>
      <c r="H132" s="523">
        <f t="shared" si="2"/>
        <v>308.0410714240495</v>
      </c>
      <c r="I132" s="555">
        <f t="shared" si="3"/>
        <v>308.0410714240495</v>
      </c>
      <c r="J132" s="537"/>
    </row>
    <row r="133" spans="1:10" ht="20.25" customHeight="1">
      <c r="A133" s="554"/>
      <c r="B133" s="519" t="s">
        <v>1169</v>
      </c>
      <c r="C133" s="519" t="s">
        <v>1170</v>
      </c>
      <c r="D133" s="521">
        <v>1</v>
      </c>
      <c r="E133" s="521" t="s">
        <v>567</v>
      </c>
      <c r="F133" s="523">
        <v>154.124868838374</v>
      </c>
      <c r="G133" s="523">
        <v>153.91620258567553</v>
      </c>
      <c r="H133" s="523">
        <f t="shared" si="2"/>
        <v>308.0410714240495</v>
      </c>
      <c r="I133" s="555">
        <f t="shared" si="3"/>
        <v>308.0410714240495</v>
      </c>
      <c r="J133" s="537"/>
    </row>
    <row r="134" spans="1:10" ht="20.25" customHeight="1">
      <c r="A134" s="554"/>
      <c r="B134" s="519" t="s">
        <v>1169</v>
      </c>
      <c r="C134" s="519" t="s">
        <v>1170</v>
      </c>
      <c r="D134" s="521">
        <v>1</v>
      </c>
      <c r="E134" s="521" t="s">
        <v>567</v>
      </c>
      <c r="F134" s="523">
        <v>201.9789961238881</v>
      </c>
      <c r="G134" s="523">
        <v>172.57692746985234</v>
      </c>
      <c r="H134" s="523">
        <f aca="true" t="shared" si="4" ref="H134:H197">G134+F134</f>
        <v>374.55592359374043</v>
      </c>
      <c r="I134" s="555">
        <f aca="true" t="shared" si="5" ref="I134:I197">H134*D134</f>
        <v>374.55592359374043</v>
      </c>
      <c r="J134" s="537"/>
    </row>
    <row r="135" spans="1:10" ht="20.25" customHeight="1">
      <c r="A135" s="554" t="s">
        <v>1333</v>
      </c>
      <c r="B135" s="519" t="s">
        <v>1169</v>
      </c>
      <c r="C135" s="519" t="s">
        <v>1170</v>
      </c>
      <c r="D135" s="521">
        <v>2</v>
      </c>
      <c r="E135" s="521" t="s">
        <v>567</v>
      </c>
      <c r="F135" s="523">
        <v>29076.509553873264</v>
      </c>
      <c r="G135" s="523">
        <v>11871.380829591595</v>
      </c>
      <c r="H135" s="523">
        <f t="shared" si="4"/>
        <v>40947.89038346486</v>
      </c>
      <c r="I135" s="555">
        <f t="shared" si="5"/>
        <v>81895.78076692972</v>
      </c>
      <c r="J135" s="537"/>
    </row>
    <row r="136" spans="1:10" ht="20.25" customHeight="1">
      <c r="A136" s="554"/>
      <c r="B136" s="519" t="s">
        <v>1169</v>
      </c>
      <c r="C136" s="519" t="s">
        <v>1170</v>
      </c>
      <c r="D136" s="521">
        <v>1</v>
      </c>
      <c r="E136" s="521" t="s">
        <v>567</v>
      </c>
      <c r="F136" s="523">
        <v>19922.549587220852</v>
      </c>
      <c r="G136" s="523">
        <v>8144.9990159260005</v>
      </c>
      <c r="H136" s="523">
        <f t="shared" si="4"/>
        <v>28067.548603146854</v>
      </c>
      <c r="I136" s="555">
        <f t="shared" si="5"/>
        <v>28067.548603146854</v>
      </c>
      <c r="J136" s="537"/>
    </row>
    <row r="137" spans="1:10" ht="20.25" customHeight="1">
      <c r="A137" s="554"/>
      <c r="B137" s="519" t="s">
        <v>1169</v>
      </c>
      <c r="C137" s="519" t="s">
        <v>1170</v>
      </c>
      <c r="D137" s="521">
        <v>1</v>
      </c>
      <c r="E137" s="521" t="s">
        <v>567</v>
      </c>
      <c r="F137" s="523">
        <v>5922.941900404743</v>
      </c>
      <c r="G137" s="523">
        <v>2591.3566368446413</v>
      </c>
      <c r="H137" s="523">
        <f t="shared" si="4"/>
        <v>8514.298537249384</v>
      </c>
      <c r="I137" s="555">
        <f t="shared" si="5"/>
        <v>8514.298537249384</v>
      </c>
      <c r="J137" s="537"/>
    </row>
    <row r="138" spans="1:10" ht="20.25" customHeight="1">
      <c r="A138" s="554"/>
      <c r="B138" s="519" t="s">
        <v>1169</v>
      </c>
      <c r="C138" s="519" t="s">
        <v>1170</v>
      </c>
      <c r="D138" s="521">
        <v>1</v>
      </c>
      <c r="E138" s="521" t="s">
        <v>567</v>
      </c>
      <c r="F138" s="523">
        <v>9153.95996665241</v>
      </c>
      <c r="G138" s="523">
        <v>3820.182262497664</v>
      </c>
      <c r="H138" s="523">
        <f t="shared" si="4"/>
        <v>12974.142229150075</v>
      </c>
      <c r="I138" s="555">
        <f t="shared" si="5"/>
        <v>12974.142229150075</v>
      </c>
      <c r="J138" s="537"/>
    </row>
    <row r="139" spans="1:10" ht="20.25" customHeight="1">
      <c r="A139" s="554"/>
      <c r="B139" s="519" t="s">
        <v>1169</v>
      </c>
      <c r="C139" s="519" t="s">
        <v>1170</v>
      </c>
      <c r="D139" s="521">
        <v>1</v>
      </c>
      <c r="E139" s="521" t="s">
        <v>567</v>
      </c>
      <c r="F139" s="523">
        <v>12384.103621936389</v>
      </c>
      <c r="G139" s="523">
        <v>5205.000816775124</v>
      </c>
      <c r="H139" s="523">
        <f t="shared" si="4"/>
        <v>17589.10443871151</v>
      </c>
      <c r="I139" s="555">
        <f t="shared" si="5"/>
        <v>17589.10443871151</v>
      </c>
      <c r="J139" s="537"/>
    </row>
    <row r="140" spans="1:10" ht="20.25" customHeight="1">
      <c r="A140" s="554"/>
      <c r="B140" s="519" t="s">
        <v>1169</v>
      </c>
      <c r="C140" s="519" t="s">
        <v>1170</v>
      </c>
      <c r="D140" s="521">
        <v>1</v>
      </c>
      <c r="E140" s="521" t="s">
        <v>567</v>
      </c>
      <c r="F140" s="523">
        <v>32307.517683632705</v>
      </c>
      <c r="G140" s="523">
        <v>13194.006904076688</v>
      </c>
      <c r="H140" s="523">
        <f t="shared" si="4"/>
        <v>45501.52458770939</v>
      </c>
      <c r="I140" s="555">
        <f t="shared" si="5"/>
        <v>45501.52458770939</v>
      </c>
      <c r="J140" s="537"/>
    </row>
    <row r="141" spans="1:10" ht="20.25" customHeight="1">
      <c r="A141" s="554"/>
      <c r="B141" s="519" t="s">
        <v>1169</v>
      </c>
      <c r="C141" s="519" t="s">
        <v>1170</v>
      </c>
      <c r="D141" s="521">
        <v>1</v>
      </c>
      <c r="E141" s="521" t="s">
        <v>567</v>
      </c>
      <c r="F141" s="523">
        <v>71614.40697343573</v>
      </c>
      <c r="G141" s="523">
        <v>28742.573994138158</v>
      </c>
      <c r="H141" s="523">
        <f t="shared" si="4"/>
        <v>100356.9809675739</v>
      </c>
      <c r="I141" s="555">
        <f t="shared" si="5"/>
        <v>100356.9809675739</v>
      </c>
      <c r="J141" s="537"/>
    </row>
    <row r="142" spans="1:10" ht="20.25" customHeight="1">
      <c r="A142" s="554"/>
      <c r="B142" s="519" t="s">
        <v>1169</v>
      </c>
      <c r="C142" s="519" t="s">
        <v>1170</v>
      </c>
      <c r="D142" s="521">
        <v>1</v>
      </c>
      <c r="E142" s="521" t="s">
        <v>567</v>
      </c>
      <c r="F142" s="523">
        <v>59230.303351499344</v>
      </c>
      <c r="G142" s="523">
        <v>23787.694458930924</v>
      </c>
      <c r="H142" s="523">
        <f t="shared" si="4"/>
        <v>83017.99781043027</v>
      </c>
      <c r="I142" s="555">
        <f t="shared" si="5"/>
        <v>83017.99781043027</v>
      </c>
      <c r="J142" s="537"/>
    </row>
    <row r="143" spans="1:10" ht="20.25" customHeight="1">
      <c r="A143" s="554"/>
      <c r="B143" s="519" t="s">
        <v>1169</v>
      </c>
      <c r="C143" s="519" t="s">
        <v>1170</v>
      </c>
      <c r="D143" s="521">
        <v>1</v>
      </c>
      <c r="E143" s="521" t="s">
        <v>567</v>
      </c>
      <c r="F143" s="523">
        <v>74306.34074408103</v>
      </c>
      <c r="G143" s="523">
        <v>29792.423593905238</v>
      </c>
      <c r="H143" s="523">
        <f t="shared" si="4"/>
        <v>104098.76433798627</v>
      </c>
      <c r="I143" s="555">
        <f t="shared" si="5"/>
        <v>104098.76433798627</v>
      </c>
      <c r="J143" s="537"/>
    </row>
    <row r="144" spans="1:10" ht="20.25" customHeight="1">
      <c r="A144" s="554"/>
      <c r="B144" s="519" t="s">
        <v>1169</v>
      </c>
      <c r="C144" s="519" t="s">
        <v>1170</v>
      </c>
      <c r="D144" s="521">
        <v>1</v>
      </c>
      <c r="E144" s="521" t="s">
        <v>567</v>
      </c>
      <c r="F144" s="523">
        <v>29076.509553873264</v>
      </c>
      <c r="G144" s="523">
        <v>12152.79211257603</v>
      </c>
      <c r="H144" s="523">
        <f t="shared" si="4"/>
        <v>41229.30166644929</v>
      </c>
      <c r="I144" s="555">
        <f t="shared" si="5"/>
        <v>41229.30166644929</v>
      </c>
      <c r="J144" s="537"/>
    </row>
    <row r="145" spans="1:10" ht="20.25" customHeight="1">
      <c r="A145" s="554"/>
      <c r="B145" s="519" t="s">
        <v>1169</v>
      </c>
      <c r="C145" s="519" t="s">
        <v>1170</v>
      </c>
      <c r="D145" s="521">
        <v>1</v>
      </c>
      <c r="E145" s="521" t="s">
        <v>567</v>
      </c>
      <c r="F145" s="523">
        <v>30153.803734114306</v>
      </c>
      <c r="G145" s="523">
        <v>12572.936644140273</v>
      </c>
      <c r="H145" s="523">
        <f t="shared" si="4"/>
        <v>42726.74037825458</v>
      </c>
      <c r="I145" s="555">
        <f t="shared" si="5"/>
        <v>42726.74037825458</v>
      </c>
      <c r="J145" s="537"/>
    </row>
    <row r="146" spans="1:10" ht="20.25" customHeight="1">
      <c r="A146" s="554"/>
      <c r="B146" s="519" t="s">
        <v>1169</v>
      </c>
      <c r="C146" s="519" t="s">
        <v>1170</v>
      </c>
      <c r="D146" s="521">
        <v>1</v>
      </c>
      <c r="E146" s="521" t="s">
        <v>567</v>
      </c>
      <c r="F146" s="523">
        <v>29076.509553873264</v>
      </c>
      <c r="G146" s="523">
        <v>12152.79211257603</v>
      </c>
      <c r="H146" s="523">
        <f t="shared" si="4"/>
        <v>41229.30166644929</v>
      </c>
      <c r="I146" s="555">
        <f t="shared" si="5"/>
        <v>41229.30166644929</v>
      </c>
      <c r="J146" s="537"/>
    </row>
    <row r="147" spans="1:10" ht="20.25" customHeight="1">
      <c r="A147" s="554"/>
      <c r="B147" s="519" t="s">
        <v>1169</v>
      </c>
      <c r="C147" s="519" t="s">
        <v>1170</v>
      </c>
      <c r="D147" s="521">
        <v>1</v>
      </c>
      <c r="E147" s="521" t="s">
        <v>567</v>
      </c>
      <c r="F147" s="523">
        <v>30153.803734114306</v>
      </c>
      <c r="G147" s="523">
        <v>12572.936644140273</v>
      </c>
      <c r="H147" s="523">
        <f t="shared" si="4"/>
        <v>42726.74037825458</v>
      </c>
      <c r="I147" s="555">
        <f t="shared" si="5"/>
        <v>42726.74037825458</v>
      </c>
      <c r="J147" s="537"/>
    </row>
    <row r="148" spans="1:10" ht="20.25" customHeight="1">
      <c r="A148" s="554"/>
      <c r="B148" s="519" t="s">
        <v>1169</v>
      </c>
      <c r="C148" s="519" t="s">
        <v>1170</v>
      </c>
      <c r="D148" s="521">
        <v>1</v>
      </c>
      <c r="E148" s="521" t="s">
        <v>567</v>
      </c>
      <c r="F148" s="523">
        <v>24230.85189722134</v>
      </c>
      <c r="G148" s="523">
        <v>9981.58000729563</v>
      </c>
      <c r="H148" s="523">
        <f t="shared" si="4"/>
        <v>34212.43190451697</v>
      </c>
      <c r="I148" s="555">
        <f t="shared" si="5"/>
        <v>34212.43190451697</v>
      </c>
      <c r="J148" s="537"/>
    </row>
    <row r="149" spans="1:10" ht="20.25" customHeight="1">
      <c r="A149" s="554"/>
      <c r="B149" s="519" t="s">
        <v>1169</v>
      </c>
      <c r="C149" s="519" t="s">
        <v>1170</v>
      </c>
      <c r="D149" s="521">
        <v>1</v>
      </c>
      <c r="E149" s="521" t="s">
        <v>567</v>
      </c>
      <c r="F149" s="523">
        <v>24230.85189722134</v>
      </c>
      <c r="G149" s="523">
        <v>9981.58000729563</v>
      </c>
      <c r="H149" s="523">
        <f t="shared" si="4"/>
        <v>34212.43190451697</v>
      </c>
      <c r="I149" s="555">
        <f t="shared" si="5"/>
        <v>34212.43190451697</v>
      </c>
      <c r="J149" s="537"/>
    </row>
    <row r="150" spans="1:10" ht="20.25" customHeight="1">
      <c r="A150" s="554"/>
      <c r="B150" s="519" t="s">
        <v>1169</v>
      </c>
      <c r="C150" s="519" t="s">
        <v>1170</v>
      </c>
      <c r="D150" s="521">
        <v>1</v>
      </c>
      <c r="E150" s="521" t="s">
        <v>567</v>
      </c>
      <c r="F150" s="523">
        <v>24230.85189722134</v>
      </c>
      <c r="G150" s="523">
        <v>9981.58000729563</v>
      </c>
      <c r="H150" s="523">
        <f t="shared" si="4"/>
        <v>34212.43190451697</v>
      </c>
      <c r="I150" s="555">
        <f t="shared" si="5"/>
        <v>34212.43190451697</v>
      </c>
      <c r="J150" s="537"/>
    </row>
    <row r="151" spans="1:10" ht="20.25" customHeight="1">
      <c r="A151" s="554"/>
      <c r="B151" s="519" t="s">
        <v>1169</v>
      </c>
      <c r="C151" s="519" t="s">
        <v>1170</v>
      </c>
      <c r="D151" s="521">
        <v>1</v>
      </c>
      <c r="E151" s="521" t="s">
        <v>567</v>
      </c>
      <c r="F151" s="523">
        <v>24230.85189722134</v>
      </c>
      <c r="G151" s="523">
        <v>9981.58000729563</v>
      </c>
      <c r="H151" s="523">
        <f t="shared" si="4"/>
        <v>34212.43190451697</v>
      </c>
      <c r="I151" s="555">
        <f t="shared" si="5"/>
        <v>34212.43190451697</v>
      </c>
      <c r="J151" s="537"/>
    </row>
    <row r="152" spans="1:10" ht="20.25" customHeight="1">
      <c r="A152" s="554"/>
      <c r="B152" s="519" t="s">
        <v>1169</v>
      </c>
      <c r="C152" s="519" t="s">
        <v>1171</v>
      </c>
      <c r="D152" s="521">
        <v>1</v>
      </c>
      <c r="E152" s="521" t="s">
        <v>567</v>
      </c>
      <c r="F152" s="523">
        <v>20461.63388282322</v>
      </c>
      <c r="G152" s="523">
        <v>8574.106259868053</v>
      </c>
      <c r="H152" s="523">
        <f t="shared" si="4"/>
        <v>29035.74014269127</v>
      </c>
      <c r="I152" s="555">
        <f t="shared" si="5"/>
        <v>29035.74014269127</v>
      </c>
      <c r="J152" s="537"/>
    </row>
    <row r="153" spans="1:10" ht="20.25" customHeight="1">
      <c r="A153" s="554"/>
      <c r="B153" s="519" t="s">
        <v>1169</v>
      </c>
      <c r="C153" s="519" t="s">
        <v>1170</v>
      </c>
      <c r="D153" s="521">
        <v>1</v>
      </c>
      <c r="E153" s="521" t="s">
        <v>567</v>
      </c>
      <c r="F153" s="523">
        <v>17768.835637702454</v>
      </c>
      <c r="G153" s="523">
        <v>7461.388499109389</v>
      </c>
      <c r="H153" s="523">
        <f t="shared" si="4"/>
        <v>25230.22413681184</v>
      </c>
      <c r="I153" s="555">
        <f t="shared" si="5"/>
        <v>25230.22413681184</v>
      </c>
      <c r="J153" s="537"/>
    </row>
    <row r="154" spans="1:10" ht="20.25" customHeight="1">
      <c r="A154" s="554"/>
      <c r="B154" s="519" t="s">
        <v>1169</v>
      </c>
      <c r="C154" s="519" t="s">
        <v>1170</v>
      </c>
      <c r="D154" s="521">
        <v>1</v>
      </c>
      <c r="E154" s="521" t="s">
        <v>567</v>
      </c>
      <c r="F154" s="523">
        <v>27460.99555250532</v>
      </c>
      <c r="G154" s="523">
        <v>10959.926637804709</v>
      </c>
      <c r="H154" s="523">
        <f t="shared" si="4"/>
        <v>38420.922190310026</v>
      </c>
      <c r="I154" s="555">
        <f t="shared" si="5"/>
        <v>38420.922190310026</v>
      </c>
      <c r="J154" s="537"/>
    </row>
    <row r="155" spans="1:10" ht="20.25" customHeight="1">
      <c r="A155" s="554"/>
      <c r="B155" s="519" t="s">
        <v>1169</v>
      </c>
      <c r="C155" s="519" t="s">
        <v>1170</v>
      </c>
      <c r="D155" s="521">
        <v>1</v>
      </c>
      <c r="E155" s="521" t="s">
        <v>567</v>
      </c>
      <c r="F155" s="523">
        <v>26922.78566786664</v>
      </c>
      <c r="G155" s="523">
        <v>11031.429607062717</v>
      </c>
      <c r="H155" s="523">
        <f t="shared" si="4"/>
        <v>37954.21527492936</v>
      </c>
      <c r="I155" s="555">
        <f t="shared" si="5"/>
        <v>37954.21527492936</v>
      </c>
      <c r="J155" s="537"/>
    </row>
    <row r="156" spans="1:10" ht="20.25" customHeight="1">
      <c r="A156" s="554"/>
      <c r="B156" s="519" t="s">
        <v>1169</v>
      </c>
      <c r="C156" s="519" t="s">
        <v>1170</v>
      </c>
      <c r="D156" s="521">
        <v>1</v>
      </c>
      <c r="E156" s="521" t="s">
        <v>567</v>
      </c>
      <c r="F156" s="523">
        <v>26922.78566786664</v>
      </c>
      <c r="G156" s="523">
        <v>11031.429607062717</v>
      </c>
      <c r="H156" s="523">
        <f t="shared" si="4"/>
        <v>37954.21527492936</v>
      </c>
      <c r="I156" s="555">
        <f t="shared" si="5"/>
        <v>37954.21527492936</v>
      </c>
      <c r="J156" s="537"/>
    </row>
    <row r="157" spans="1:10" ht="20.25" customHeight="1">
      <c r="A157" s="554"/>
      <c r="B157" s="519" t="s">
        <v>1169</v>
      </c>
      <c r="C157" s="519" t="s">
        <v>1170</v>
      </c>
      <c r="D157" s="521">
        <v>1</v>
      </c>
      <c r="E157" s="521" t="s">
        <v>567</v>
      </c>
      <c r="F157" s="523">
        <v>33383.94738939829</v>
      </c>
      <c r="G157" s="523">
        <v>13551.28327464935</v>
      </c>
      <c r="H157" s="523">
        <f t="shared" si="4"/>
        <v>46935.23066404764</v>
      </c>
      <c r="I157" s="555">
        <f t="shared" si="5"/>
        <v>46935.23066404764</v>
      </c>
      <c r="J157" s="537"/>
    </row>
    <row r="158" spans="1:10" ht="20.25" customHeight="1">
      <c r="A158" s="554"/>
      <c r="B158" s="519" t="s">
        <v>1169</v>
      </c>
      <c r="C158" s="519" t="s">
        <v>1170</v>
      </c>
      <c r="D158" s="521">
        <v>1</v>
      </c>
      <c r="E158" s="521" t="s">
        <v>567</v>
      </c>
      <c r="F158" s="523">
        <v>33383.94738939829</v>
      </c>
      <c r="G158" s="523">
        <v>13551.28327464935</v>
      </c>
      <c r="H158" s="523">
        <f t="shared" si="4"/>
        <v>46935.23066404764</v>
      </c>
      <c r="I158" s="555">
        <f t="shared" si="5"/>
        <v>46935.23066404764</v>
      </c>
      <c r="J158" s="537"/>
    </row>
    <row r="159" spans="1:10" ht="20.25" customHeight="1">
      <c r="A159" s="554"/>
      <c r="B159" s="519" t="s">
        <v>1169</v>
      </c>
      <c r="C159" s="519" t="s">
        <v>1170</v>
      </c>
      <c r="D159" s="521">
        <v>1</v>
      </c>
      <c r="E159" s="521" t="s">
        <v>567</v>
      </c>
      <c r="F159" s="523">
        <v>32845.72756827138</v>
      </c>
      <c r="G159" s="523">
        <v>13341.384897411144</v>
      </c>
      <c r="H159" s="523">
        <f t="shared" si="4"/>
        <v>46187.11246568253</v>
      </c>
      <c r="I159" s="555">
        <f t="shared" si="5"/>
        <v>46187.11246568253</v>
      </c>
      <c r="J159" s="537"/>
    </row>
    <row r="160" spans="1:10" ht="20.25" customHeight="1">
      <c r="A160" s="554"/>
      <c r="B160" s="519" t="s">
        <v>1169</v>
      </c>
      <c r="C160" s="519" t="s">
        <v>1170</v>
      </c>
      <c r="D160" s="521">
        <v>1</v>
      </c>
      <c r="E160" s="521" t="s">
        <v>567</v>
      </c>
      <c r="F160" s="523">
        <v>59230.303351499344</v>
      </c>
      <c r="G160" s="523">
        <v>23787.694458930924</v>
      </c>
      <c r="H160" s="523">
        <f t="shared" si="4"/>
        <v>83017.99781043027</v>
      </c>
      <c r="I160" s="555">
        <f t="shared" si="5"/>
        <v>83017.99781043027</v>
      </c>
      <c r="J160" s="537"/>
    </row>
    <row r="161" spans="1:10" ht="20.25" customHeight="1">
      <c r="A161" s="554"/>
      <c r="B161" s="519" t="s">
        <v>1169</v>
      </c>
      <c r="C161" s="519" t="s">
        <v>1170</v>
      </c>
      <c r="D161" s="521">
        <v>1</v>
      </c>
      <c r="E161" s="521" t="s">
        <v>567</v>
      </c>
      <c r="F161" s="523">
        <v>56537.50510637858</v>
      </c>
      <c r="G161" s="523">
        <v>22737.507018564233</v>
      </c>
      <c r="H161" s="523">
        <f t="shared" si="4"/>
        <v>79275.01212494282</v>
      </c>
      <c r="I161" s="555">
        <f t="shared" si="5"/>
        <v>79275.01212494282</v>
      </c>
      <c r="J161" s="537"/>
    </row>
    <row r="162" spans="1:10" ht="20.25" customHeight="1">
      <c r="A162" s="554"/>
      <c r="B162" s="519" t="s">
        <v>1169</v>
      </c>
      <c r="C162" s="519" t="s">
        <v>1170</v>
      </c>
      <c r="D162" s="521">
        <v>1</v>
      </c>
      <c r="E162" s="521" t="s">
        <v>567</v>
      </c>
      <c r="F162" s="523">
        <v>54922.001041498865</v>
      </c>
      <c r="G162" s="523">
        <v>22013.65372444149</v>
      </c>
      <c r="H162" s="523">
        <f t="shared" si="4"/>
        <v>76935.65476594036</v>
      </c>
      <c r="I162" s="555">
        <f t="shared" si="5"/>
        <v>76935.65476594036</v>
      </c>
      <c r="J162" s="537"/>
    </row>
    <row r="163" spans="1:10" ht="20.25" customHeight="1">
      <c r="A163" s="554"/>
      <c r="B163" s="519" t="s">
        <v>1169</v>
      </c>
      <c r="C163" s="519" t="s">
        <v>1170</v>
      </c>
      <c r="D163" s="521">
        <v>1</v>
      </c>
      <c r="E163" s="521" t="s">
        <v>567</v>
      </c>
      <c r="F163" s="523">
        <v>29076.509553873264</v>
      </c>
      <c r="G163" s="523">
        <v>11808.850509199621</v>
      </c>
      <c r="H163" s="523">
        <f t="shared" si="4"/>
        <v>40885.36006307288</v>
      </c>
      <c r="I163" s="555">
        <f t="shared" si="5"/>
        <v>40885.36006307288</v>
      </c>
      <c r="J163" s="537"/>
    </row>
    <row r="164" spans="1:10" ht="20.25" customHeight="1">
      <c r="A164" s="554"/>
      <c r="B164" s="519" t="s">
        <v>1169</v>
      </c>
      <c r="C164" s="519" t="s">
        <v>1170</v>
      </c>
      <c r="D164" s="521">
        <v>1</v>
      </c>
      <c r="E164" s="521" t="s">
        <v>567</v>
      </c>
      <c r="F164" s="523">
        <v>40384.18347004407</v>
      </c>
      <c r="G164" s="523">
        <v>16343.90348046577</v>
      </c>
      <c r="H164" s="523">
        <f t="shared" si="4"/>
        <v>56728.08695050984</v>
      </c>
      <c r="I164" s="555">
        <f t="shared" si="5"/>
        <v>56728.08695050984</v>
      </c>
      <c r="J164" s="537"/>
    </row>
    <row r="165" spans="1:10" ht="20.25" customHeight="1">
      <c r="A165" s="554"/>
      <c r="B165" s="519" t="s">
        <v>1169</v>
      </c>
      <c r="C165" s="519" t="s">
        <v>1170</v>
      </c>
      <c r="D165" s="521">
        <v>1</v>
      </c>
      <c r="E165" s="521" t="s">
        <v>567</v>
      </c>
      <c r="F165" s="523">
        <v>50076.35332133516</v>
      </c>
      <c r="G165" s="523">
        <v>20217.653350977598</v>
      </c>
      <c r="H165" s="523">
        <f t="shared" si="4"/>
        <v>70294.00667231277</v>
      </c>
      <c r="I165" s="555">
        <f t="shared" si="5"/>
        <v>70294.00667231277</v>
      </c>
      <c r="J165" s="537"/>
    </row>
    <row r="166" spans="1:10" ht="20.25" customHeight="1">
      <c r="A166" s="554"/>
      <c r="B166" s="519" t="s">
        <v>1169</v>
      </c>
      <c r="C166" s="519" t="s">
        <v>1170</v>
      </c>
      <c r="D166" s="521">
        <v>1</v>
      </c>
      <c r="E166" s="521" t="s">
        <v>567</v>
      </c>
      <c r="F166" s="523">
        <v>31230.223503391662</v>
      </c>
      <c r="G166" s="523">
        <v>12867.662821344516</v>
      </c>
      <c r="H166" s="523">
        <f t="shared" si="4"/>
        <v>44097.88632473618</v>
      </c>
      <c r="I166" s="555">
        <f t="shared" si="5"/>
        <v>44097.88632473618</v>
      </c>
      <c r="J166" s="537"/>
    </row>
    <row r="167" spans="1:10" ht="20.25" customHeight="1">
      <c r="A167" s="554"/>
      <c r="B167" s="519" t="s">
        <v>1169</v>
      </c>
      <c r="C167" s="519" t="s">
        <v>1170</v>
      </c>
      <c r="D167" s="521">
        <v>1</v>
      </c>
      <c r="E167" s="521" t="s">
        <v>567</v>
      </c>
      <c r="F167" s="523">
        <v>31230.223503391662</v>
      </c>
      <c r="G167" s="523">
        <v>12867.662821344516</v>
      </c>
      <c r="H167" s="523">
        <f t="shared" si="4"/>
        <v>44097.88632473618</v>
      </c>
      <c r="I167" s="555">
        <f t="shared" si="5"/>
        <v>44097.88632473618</v>
      </c>
      <c r="J167" s="537"/>
    </row>
    <row r="168" spans="1:10" ht="20.25" customHeight="1">
      <c r="A168" s="554"/>
      <c r="B168" s="519" t="s">
        <v>1169</v>
      </c>
      <c r="C168" s="519" t="s">
        <v>1170</v>
      </c>
      <c r="D168" s="521">
        <v>1</v>
      </c>
      <c r="E168" s="521" t="s">
        <v>567</v>
      </c>
      <c r="F168" s="523">
        <v>31230.223503391662</v>
      </c>
      <c r="G168" s="523">
        <v>12867.662821344516</v>
      </c>
      <c r="H168" s="523">
        <f t="shared" si="4"/>
        <v>44097.88632473618</v>
      </c>
      <c r="I168" s="555">
        <f t="shared" si="5"/>
        <v>44097.88632473618</v>
      </c>
      <c r="J168" s="537"/>
    </row>
    <row r="169" spans="1:10" ht="20.25" customHeight="1">
      <c r="A169" s="554"/>
      <c r="B169" s="519" t="s">
        <v>1169</v>
      </c>
      <c r="C169" s="519" t="s">
        <v>1170</v>
      </c>
      <c r="D169" s="521">
        <v>1</v>
      </c>
      <c r="E169" s="521" t="s">
        <v>567</v>
      </c>
      <c r="F169" s="523">
        <v>31230.223503391662</v>
      </c>
      <c r="G169" s="523">
        <v>12867.662821344516</v>
      </c>
      <c r="H169" s="523">
        <f t="shared" si="4"/>
        <v>44097.88632473618</v>
      </c>
      <c r="I169" s="555">
        <f t="shared" si="5"/>
        <v>44097.88632473618</v>
      </c>
      <c r="J169" s="537"/>
    </row>
    <row r="170" spans="1:10" ht="20.25" customHeight="1">
      <c r="A170" s="554"/>
      <c r="B170" s="519" t="s">
        <v>1169</v>
      </c>
      <c r="C170" s="519" t="s">
        <v>1170</v>
      </c>
      <c r="D170" s="521">
        <v>1</v>
      </c>
      <c r="E170" s="521" t="s">
        <v>567</v>
      </c>
      <c r="F170" s="523">
        <v>31230.223503391662</v>
      </c>
      <c r="G170" s="523">
        <v>12867.662821344516</v>
      </c>
      <c r="H170" s="523">
        <f t="shared" si="4"/>
        <v>44097.88632473618</v>
      </c>
      <c r="I170" s="555">
        <f t="shared" si="5"/>
        <v>44097.88632473618</v>
      </c>
      <c r="J170" s="537"/>
    </row>
    <row r="171" spans="1:10" ht="20.25" customHeight="1">
      <c r="A171" s="554" t="s">
        <v>1334</v>
      </c>
      <c r="B171" s="519" t="s">
        <v>1169</v>
      </c>
      <c r="C171" s="519" t="s">
        <v>1170</v>
      </c>
      <c r="D171" s="521"/>
      <c r="E171" s="521"/>
      <c r="F171" s="523">
        <v>0</v>
      </c>
      <c r="G171" s="523">
        <v>0</v>
      </c>
      <c r="H171" s="523">
        <f t="shared" si="4"/>
        <v>0</v>
      </c>
      <c r="I171" s="555">
        <f t="shared" si="5"/>
        <v>0</v>
      </c>
      <c r="J171" s="537"/>
    </row>
    <row r="172" spans="1:10" ht="20.25" customHeight="1">
      <c r="A172" s="554"/>
      <c r="B172" s="519" t="s">
        <v>1169</v>
      </c>
      <c r="C172" s="519" t="s">
        <v>1170</v>
      </c>
      <c r="D172" s="521">
        <v>1</v>
      </c>
      <c r="E172" s="521" t="s">
        <v>567</v>
      </c>
      <c r="F172" s="523">
        <v>252.61534011204836</v>
      </c>
      <c r="G172" s="523">
        <v>120.40042780701295</v>
      </c>
      <c r="H172" s="523">
        <f t="shared" si="4"/>
        <v>373.0157679190613</v>
      </c>
      <c r="I172" s="555">
        <f t="shared" si="5"/>
        <v>373.0157679190613</v>
      </c>
      <c r="J172" s="537"/>
    </row>
    <row r="173" spans="1:10" ht="20.25" customHeight="1">
      <c r="A173" s="554"/>
      <c r="B173" s="519" t="s">
        <v>1169</v>
      </c>
      <c r="C173" s="519" t="s">
        <v>1170</v>
      </c>
      <c r="D173" s="521">
        <v>1</v>
      </c>
      <c r="E173" s="521" t="s">
        <v>567</v>
      </c>
      <c r="F173" s="523">
        <v>252.61534011204836</v>
      </c>
      <c r="G173" s="523">
        <v>120.40042780701295</v>
      </c>
      <c r="H173" s="523">
        <f t="shared" si="4"/>
        <v>373.0157679190613</v>
      </c>
      <c r="I173" s="555">
        <f t="shared" si="5"/>
        <v>373.0157679190613</v>
      </c>
      <c r="J173" s="537"/>
    </row>
    <row r="174" spans="1:10" ht="20.25" customHeight="1">
      <c r="A174" s="554"/>
      <c r="B174" s="519" t="s">
        <v>1169</v>
      </c>
      <c r="C174" s="519" t="s">
        <v>1170</v>
      </c>
      <c r="D174" s="521">
        <v>1</v>
      </c>
      <c r="E174" s="521" t="s">
        <v>567</v>
      </c>
      <c r="F174" s="523">
        <v>252.61534011204836</v>
      </c>
      <c r="G174" s="523">
        <v>120.40042780701295</v>
      </c>
      <c r="H174" s="523">
        <f t="shared" si="4"/>
        <v>373.0157679190613</v>
      </c>
      <c r="I174" s="555">
        <f t="shared" si="5"/>
        <v>373.0157679190613</v>
      </c>
      <c r="J174" s="537"/>
    </row>
    <row r="175" spans="1:10" ht="20.25" customHeight="1">
      <c r="A175" s="554"/>
      <c r="B175" s="519" t="s">
        <v>1169</v>
      </c>
      <c r="C175" s="519" t="s">
        <v>1170</v>
      </c>
      <c r="D175" s="521">
        <v>1</v>
      </c>
      <c r="E175" s="521" t="s">
        <v>567</v>
      </c>
      <c r="F175" s="523">
        <v>252.61534011204836</v>
      </c>
      <c r="G175" s="523">
        <v>120.40042780701295</v>
      </c>
      <c r="H175" s="523">
        <f t="shared" si="4"/>
        <v>373.0157679190613</v>
      </c>
      <c r="I175" s="555">
        <f t="shared" si="5"/>
        <v>373.0157679190613</v>
      </c>
      <c r="J175" s="537"/>
    </row>
    <row r="176" spans="1:10" ht="20.25" customHeight="1">
      <c r="A176" s="554"/>
      <c r="B176" s="519" t="s">
        <v>1169</v>
      </c>
      <c r="C176" s="519" t="s">
        <v>1170</v>
      </c>
      <c r="D176" s="521">
        <v>1</v>
      </c>
      <c r="E176" s="521" t="s">
        <v>567</v>
      </c>
      <c r="F176" s="523">
        <v>252.61534011204836</v>
      </c>
      <c r="G176" s="523">
        <v>120.40042780701295</v>
      </c>
      <c r="H176" s="523">
        <f t="shared" si="4"/>
        <v>373.0157679190613</v>
      </c>
      <c r="I176" s="555">
        <f t="shared" si="5"/>
        <v>373.0157679190613</v>
      </c>
      <c r="J176" s="537"/>
    </row>
    <row r="177" spans="1:10" ht="20.25" customHeight="1">
      <c r="A177" s="554"/>
      <c r="B177" s="519" t="s">
        <v>1169</v>
      </c>
      <c r="C177" s="519" t="s">
        <v>1170</v>
      </c>
      <c r="D177" s="521">
        <v>1</v>
      </c>
      <c r="E177" s="521" t="s">
        <v>567</v>
      </c>
      <c r="F177" s="523">
        <v>252.61534011204836</v>
      </c>
      <c r="G177" s="523">
        <v>120.40042780701295</v>
      </c>
      <c r="H177" s="523">
        <f t="shared" si="4"/>
        <v>373.0157679190613</v>
      </c>
      <c r="I177" s="555">
        <f t="shared" si="5"/>
        <v>373.0157679190613</v>
      </c>
      <c r="J177" s="537"/>
    </row>
    <row r="178" spans="1:10" ht="20.25" customHeight="1">
      <c r="A178" s="554"/>
      <c r="B178" s="519" t="s">
        <v>1169</v>
      </c>
      <c r="C178" s="519" t="s">
        <v>1170</v>
      </c>
      <c r="D178" s="521">
        <v>1</v>
      </c>
      <c r="E178" s="521" t="s">
        <v>567</v>
      </c>
      <c r="F178" s="523">
        <v>252.61534011204836</v>
      </c>
      <c r="G178" s="523">
        <v>120.40042780701295</v>
      </c>
      <c r="H178" s="523">
        <f t="shared" si="4"/>
        <v>373.0157679190613</v>
      </c>
      <c r="I178" s="555">
        <f t="shared" si="5"/>
        <v>373.0157679190613</v>
      </c>
      <c r="J178" s="537"/>
    </row>
    <row r="179" spans="1:10" ht="20.25" customHeight="1">
      <c r="A179" s="554"/>
      <c r="B179" s="519" t="s">
        <v>1169</v>
      </c>
      <c r="C179" s="519" t="s">
        <v>1170</v>
      </c>
      <c r="D179" s="521">
        <v>1</v>
      </c>
      <c r="E179" s="521" t="s">
        <v>567</v>
      </c>
      <c r="F179" s="523">
        <v>252.61534011204836</v>
      </c>
      <c r="G179" s="523">
        <v>120.40042780701295</v>
      </c>
      <c r="H179" s="523">
        <f t="shared" si="4"/>
        <v>373.0157679190613</v>
      </c>
      <c r="I179" s="555">
        <f t="shared" si="5"/>
        <v>373.0157679190613</v>
      </c>
      <c r="J179" s="537"/>
    </row>
    <row r="180" spans="1:10" ht="20.25" customHeight="1">
      <c r="A180" s="554"/>
      <c r="B180" s="519" t="s">
        <v>1169</v>
      </c>
      <c r="C180" s="519" t="s">
        <v>1170</v>
      </c>
      <c r="D180" s="521">
        <v>1</v>
      </c>
      <c r="E180" s="521" t="s">
        <v>567</v>
      </c>
      <c r="F180" s="523">
        <v>252.61534011204836</v>
      </c>
      <c r="G180" s="523">
        <v>120.40042780701295</v>
      </c>
      <c r="H180" s="523">
        <f t="shared" si="4"/>
        <v>373.0157679190613</v>
      </c>
      <c r="I180" s="555">
        <f t="shared" si="5"/>
        <v>373.0157679190613</v>
      </c>
      <c r="J180" s="537"/>
    </row>
    <row r="181" spans="1:10" ht="20.25" customHeight="1">
      <c r="A181" s="554"/>
      <c r="B181" s="519" t="s">
        <v>1169</v>
      </c>
      <c r="C181" s="519" t="s">
        <v>1170</v>
      </c>
      <c r="D181" s="521">
        <v>1</v>
      </c>
      <c r="E181" s="521" t="s">
        <v>567</v>
      </c>
      <c r="F181" s="523">
        <v>289.07231540493694</v>
      </c>
      <c r="G181" s="523">
        <v>134.6195424551796</v>
      </c>
      <c r="H181" s="523">
        <f t="shared" si="4"/>
        <v>423.69185786011656</v>
      </c>
      <c r="I181" s="555">
        <f t="shared" si="5"/>
        <v>423.69185786011656</v>
      </c>
      <c r="J181" s="537"/>
    </row>
    <row r="182" spans="1:10" ht="20.25" customHeight="1">
      <c r="A182" s="554"/>
      <c r="B182" s="519" t="s">
        <v>1169</v>
      </c>
      <c r="C182" s="519" t="s">
        <v>1170</v>
      </c>
      <c r="D182" s="521">
        <v>1</v>
      </c>
      <c r="E182" s="521" t="s">
        <v>567</v>
      </c>
      <c r="F182" s="523">
        <v>252.61534011204836</v>
      </c>
      <c r="G182" s="523">
        <v>120.40042780701295</v>
      </c>
      <c r="H182" s="523">
        <f t="shared" si="4"/>
        <v>373.0157679190613</v>
      </c>
      <c r="I182" s="555">
        <f t="shared" si="5"/>
        <v>373.0157679190613</v>
      </c>
      <c r="J182" s="537"/>
    </row>
    <row r="183" spans="1:10" ht="20.25" customHeight="1">
      <c r="A183" s="554" t="s">
        <v>1335</v>
      </c>
      <c r="B183" s="519" t="s">
        <v>1169</v>
      </c>
      <c r="C183" s="519" t="s">
        <v>1170</v>
      </c>
      <c r="D183" s="521"/>
      <c r="E183" s="521"/>
      <c r="F183" s="523">
        <v>0</v>
      </c>
      <c r="G183" s="523">
        <v>0</v>
      </c>
      <c r="H183" s="523">
        <f t="shared" si="4"/>
        <v>0</v>
      </c>
      <c r="I183" s="555">
        <f t="shared" si="5"/>
        <v>0</v>
      </c>
      <c r="J183" s="537"/>
    </row>
    <row r="184" spans="1:10" ht="20.25" customHeight="1">
      <c r="A184" s="554"/>
      <c r="B184" s="519" t="s">
        <v>1169</v>
      </c>
      <c r="C184" s="519" t="s">
        <v>1170</v>
      </c>
      <c r="D184" s="521">
        <v>8</v>
      </c>
      <c r="E184" s="521" t="s">
        <v>567</v>
      </c>
      <c r="F184" s="523">
        <v>708.3623089819382</v>
      </c>
      <c r="G184" s="523">
        <v>295.01433536273123</v>
      </c>
      <c r="H184" s="523">
        <f t="shared" si="4"/>
        <v>1003.3766443446694</v>
      </c>
      <c r="I184" s="555">
        <f t="shared" si="5"/>
        <v>8027.013154757356</v>
      </c>
      <c r="J184" s="537"/>
    </row>
    <row r="185" spans="1:10" ht="20.25" customHeight="1">
      <c r="A185" s="554" t="s">
        <v>1336</v>
      </c>
      <c r="B185" s="519" t="s">
        <v>1169</v>
      </c>
      <c r="C185" s="519" t="s">
        <v>1170</v>
      </c>
      <c r="D185" s="521"/>
      <c r="E185" s="521"/>
      <c r="F185" s="523">
        <v>0</v>
      </c>
      <c r="G185" s="523">
        <v>0</v>
      </c>
      <c r="H185" s="523">
        <f t="shared" si="4"/>
        <v>0</v>
      </c>
      <c r="I185" s="555">
        <f t="shared" si="5"/>
        <v>0</v>
      </c>
      <c r="J185" s="537"/>
    </row>
    <row r="186" spans="1:10" ht="20.25" customHeight="1">
      <c r="A186" s="554"/>
      <c r="B186" s="519" t="s">
        <v>1169</v>
      </c>
      <c r="C186" s="519" t="s">
        <v>1170</v>
      </c>
      <c r="D186" s="521">
        <v>31</v>
      </c>
      <c r="E186" s="521" t="s">
        <v>567</v>
      </c>
      <c r="F186" s="523">
        <v>260.4254198559051</v>
      </c>
      <c r="G186" s="523">
        <v>120.32093590122305</v>
      </c>
      <c r="H186" s="523">
        <f t="shared" si="4"/>
        <v>380.74635575712813</v>
      </c>
      <c r="I186" s="555">
        <f t="shared" si="5"/>
        <v>11803.137028470972</v>
      </c>
      <c r="J186" s="537"/>
    </row>
    <row r="187" spans="1:10" ht="20.25" customHeight="1">
      <c r="A187" s="554" t="s">
        <v>1337</v>
      </c>
      <c r="B187" s="519" t="s">
        <v>1169</v>
      </c>
      <c r="C187" s="519" t="s">
        <v>1170</v>
      </c>
      <c r="D187" s="521"/>
      <c r="E187" s="521"/>
      <c r="F187" s="523">
        <v>0</v>
      </c>
      <c r="G187" s="523">
        <v>0</v>
      </c>
      <c r="H187" s="523">
        <f t="shared" si="4"/>
        <v>0</v>
      </c>
      <c r="I187" s="555">
        <f t="shared" si="5"/>
        <v>0</v>
      </c>
      <c r="J187" s="537"/>
    </row>
    <row r="188" spans="1:10" ht="20.25" customHeight="1">
      <c r="A188" s="522"/>
      <c r="B188" s="519" t="s">
        <v>1169</v>
      </c>
      <c r="C188" s="519" t="s">
        <v>1170</v>
      </c>
      <c r="D188" s="521">
        <v>4</v>
      </c>
      <c r="E188" s="521" t="s">
        <v>567</v>
      </c>
      <c r="F188" s="523">
        <v>5182.117084395858</v>
      </c>
      <c r="G188" s="523">
        <v>2058.5522017996764</v>
      </c>
      <c r="H188" s="523">
        <f t="shared" si="4"/>
        <v>7240.669286195534</v>
      </c>
      <c r="I188" s="555">
        <f t="shared" si="5"/>
        <v>28962.677144782137</v>
      </c>
      <c r="J188" s="537"/>
    </row>
    <row r="189" spans="1:10" ht="20.25" customHeight="1">
      <c r="A189" s="522"/>
      <c r="B189" s="519" t="s">
        <v>1169</v>
      </c>
      <c r="C189" s="519" t="s">
        <v>1170</v>
      </c>
      <c r="D189" s="521">
        <v>3</v>
      </c>
      <c r="E189" s="521" t="s">
        <v>567</v>
      </c>
      <c r="F189" s="523">
        <v>6751.704637193694</v>
      </c>
      <c r="G189" s="523">
        <v>2670.689558822952</v>
      </c>
      <c r="H189" s="523">
        <f t="shared" si="4"/>
        <v>9422.394196016647</v>
      </c>
      <c r="I189" s="555">
        <f t="shared" si="5"/>
        <v>28267.18258804994</v>
      </c>
      <c r="J189" s="537"/>
    </row>
    <row r="190" spans="1:10" ht="20.25" customHeight="1">
      <c r="A190" s="522"/>
      <c r="B190" s="519" t="s">
        <v>1169</v>
      </c>
      <c r="C190" s="519" t="s">
        <v>1170</v>
      </c>
      <c r="D190" s="521">
        <v>3</v>
      </c>
      <c r="E190" s="521" t="s">
        <v>567</v>
      </c>
      <c r="F190" s="523">
        <v>1740.4255948285345</v>
      </c>
      <c r="G190" s="523">
        <v>716.281690096256</v>
      </c>
      <c r="H190" s="523">
        <f t="shared" si="4"/>
        <v>2456.7072849247907</v>
      </c>
      <c r="I190" s="555">
        <f t="shared" si="5"/>
        <v>7370.121854774372</v>
      </c>
      <c r="J190" s="537"/>
    </row>
    <row r="191" spans="1:10" ht="20.25" customHeight="1">
      <c r="A191" s="554" t="s">
        <v>1338</v>
      </c>
      <c r="B191" s="519" t="s">
        <v>1169</v>
      </c>
      <c r="C191" s="519" t="s">
        <v>1170</v>
      </c>
      <c r="D191" s="521"/>
      <c r="E191" s="521"/>
      <c r="F191" s="523">
        <v>0</v>
      </c>
      <c r="G191" s="523">
        <v>0</v>
      </c>
      <c r="H191" s="523">
        <f t="shared" si="4"/>
        <v>0</v>
      </c>
      <c r="I191" s="555">
        <f t="shared" si="5"/>
        <v>0</v>
      </c>
      <c r="J191" s="537"/>
    </row>
    <row r="192" spans="1:10" ht="20.25" customHeight="1">
      <c r="A192" s="554"/>
      <c r="B192" s="519" t="s">
        <v>1169</v>
      </c>
      <c r="C192" s="519" t="s">
        <v>1170</v>
      </c>
      <c r="D192" s="521">
        <v>1</v>
      </c>
      <c r="E192" s="521" t="s">
        <v>567</v>
      </c>
      <c r="F192" s="523">
        <v>14179.646916941989</v>
      </c>
      <c r="G192" s="523">
        <v>5842.734567462744</v>
      </c>
      <c r="H192" s="523">
        <f t="shared" si="4"/>
        <v>20022.381484404734</v>
      </c>
      <c r="I192" s="555">
        <f t="shared" si="5"/>
        <v>20022.381484404734</v>
      </c>
      <c r="J192" s="537"/>
    </row>
    <row r="193" spans="1:10" ht="20.25" customHeight="1">
      <c r="A193" s="554"/>
      <c r="B193" s="519" t="s">
        <v>1169</v>
      </c>
      <c r="C193" s="519" t="s">
        <v>1170</v>
      </c>
      <c r="D193" s="521">
        <v>1</v>
      </c>
      <c r="E193" s="521" t="s">
        <v>567</v>
      </c>
      <c r="F193" s="523">
        <v>14179.646916941989</v>
      </c>
      <c r="G193" s="523">
        <v>5842.734567462744</v>
      </c>
      <c r="H193" s="523">
        <f t="shared" si="4"/>
        <v>20022.381484404734</v>
      </c>
      <c r="I193" s="555">
        <f t="shared" si="5"/>
        <v>20022.381484404734</v>
      </c>
      <c r="J193" s="537"/>
    </row>
    <row r="194" spans="1:10" ht="20.25" customHeight="1">
      <c r="A194" s="554" t="s">
        <v>1339</v>
      </c>
      <c r="B194" s="519" t="s">
        <v>1169</v>
      </c>
      <c r="C194" s="519" t="s">
        <v>1170</v>
      </c>
      <c r="D194" s="521"/>
      <c r="E194" s="521"/>
      <c r="F194" s="523">
        <v>0</v>
      </c>
      <c r="G194" s="523">
        <v>0</v>
      </c>
      <c r="H194" s="523">
        <f t="shared" si="4"/>
        <v>0</v>
      </c>
      <c r="I194" s="555">
        <f t="shared" si="5"/>
        <v>0</v>
      </c>
      <c r="J194" s="537"/>
    </row>
    <row r="195" spans="1:10" ht="20.25" customHeight="1">
      <c r="A195" s="554"/>
      <c r="B195" s="519" t="s">
        <v>1169</v>
      </c>
      <c r="C195" s="519" t="s">
        <v>1170</v>
      </c>
      <c r="D195" s="521">
        <v>3</v>
      </c>
      <c r="E195" s="521" t="s">
        <v>567</v>
      </c>
      <c r="F195" s="523">
        <v>2841.2394426951623</v>
      </c>
      <c r="G195" s="523">
        <v>1201.8878060784734</v>
      </c>
      <c r="H195" s="523">
        <f t="shared" si="4"/>
        <v>4043.127248773636</v>
      </c>
      <c r="I195" s="555">
        <f t="shared" si="5"/>
        <v>12129.381746320909</v>
      </c>
      <c r="J195" s="537"/>
    </row>
    <row r="196" spans="1:10" ht="20.25" customHeight="1">
      <c r="A196" s="554"/>
      <c r="B196" s="519" t="s">
        <v>1169</v>
      </c>
      <c r="C196" s="519" t="s">
        <v>1170</v>
      </c>
      <c r="D196" s="521">
        <v>6</v>
      </c>
      <c r="E196" s="521" t="s">
        <v>567</v>
      </c>
      <c r="F196" s="523">
        <v>1783.0431928201397</v>
      </c>
      <c r="G196" s="523">
        <v>789.1956406820332</v>
      </c>
      <c r="H196" s="523">
        <f t="shared" si="4"/>
        <v>2572.238833502173</v>
      </c>
      <c r="I196" s="555">
        <f t="shared" si="5"/>
        <v>15433.433001013036</v>
      </c>
      <c r="J196" s="537"/>
    </row>
    <row r="197" spans="1:10" ht="20.25" customHeight="1">
      <c r="A197" s="554"/>
      <c r="B197" s="519" t="s">
        <v>1169</v>
      </c>
      <c r="C197" s="519" t="s">
        <v>1170</v>
      </c>
      <c r="D197" s="521">
        <v>2</v>
      </c>
      <c r="E197" s="521" t="s">
        <v>567</v>
      </c>
      <c r="F197" s="523">
        <v>1776.097587551748</v>
      </c>
      <c r="G197" s="523">
        <v>755.2128509568549</v>
      </c>
      <c r="H197" s="523">
        <f t="shared" si="4"/>
        <v>2531.3104385086026</v>
      </c>
      <c r="I197" s="555">
        <f t="shared" si="5"/>
        <v>5062.620877017205</v>
      </c>
      <c r="J197" s="537"/>
    </row>
    <row r="198" spans="1:10" ht="20.25" customHeight="1">
      <c r="A198" s="554"/>
      <c r="B198" s="519" t="s">
        <v>1169</v>
      </c>
      <c r="C198" s="519" t="s">
        <v>1170</v>
      </c>
      <c r="D198" s="521">
        <v>2</v>
      </c>
      <c r="E198" s="521" t="s">
        <v>567</v>
      </c>
      <c r="F198" s="523">
        <v>1829.9235442597274</v>
      </c>
      <c r="G198" s="523">
        <v>776.2086505736098</v>
      </c>
      <c r="H198" s="523">
        <f aca="true" t="shared" si="6" ref="H198:H222">G198+F198</f>
        <v>2606.132194833337</v>
      </c>
      <c r="I198" s="555">
        <f aca="true" t="shared" si="7" ref="I198:I222">H198*D198</f>
        <v>5212.264389666674</v>
      </c>
      <c r="J198" s="537"/>
    </row>
    <row r="199" spans="1:10" ht="20.25" customHeight="1">
      <c r="A199" s="554"/>
      <c r="B199" s="519" t="s">
        <v>1169</v>
      </c>
      <c r="C199" s="519" t="s">
        <v>1170</v>
      </c>
      <c r="D199" s="521">
        <v>5</v>
      </c>
      <c r="E199" s="521" t="s">
        <v>567</v>
      </c>
      <c r="F199" s="523">
        <v>6581.820498032475</v>
      </c>
      <c r="G199" s="523">
        <v>2660.713324646321</v>
      </c>
      <c r="H199" s="523">
        <f t="shared" si="6"/>
        <v>9242.533822678797</v>
      </c>
      <c r="I199" s="555">
        <f t="shared" si="7"/>
        <v>46212.66911339399</v>
      </c>
      <c r="J199" s="537"/>
    </row>
    <row r="200" spans="1:10" ht="20.25" customHeight="1">
      <c r="A200" s="554"/>
      <c r="B200" s="519" t="s">
        <v>1169</v>
      </c>
      <c r="C200" s="519" t="s">
        <v>1170</v>
      </c>
      <c r="D200" s="521">
        <v>5</v>
      </c>
      <c r="E200" s="521" t="s">
        <v>567</v>
      </c>
      <c r="F200" s="523">
        <v>3981.0341338635076</v>
      </c>
      <c r="G200" s="523">
        <v>1646.4065432555415</v>
      </c>
      <c r="H200" s="523">
        <f t="shared" si="6"/>
        <v>5627.440677119049</v>
      </c>
      <c r="I200" s="555">
        <f t="shared" si="7"/>
        <v>28137.203385595243</v>
      </c>
      <c r="J200" s="537"/>
    </row>
    <row r="201" spans="1:10" ht="20.25" customHeight="1">
      <c r="A201" s="554"/>
      <c r="B201" s="519" t="s">
        <v>1169</v>
      </c>
      <c r="C201" s="519" t="s">
        <v>1170</v>
      </c>
      <c r="D201" s="521">
        <v>5</v>
      </c>
      <c r="E201" s="521" t="s">
        <v>567</v>
      </c>
      <c r="F201" s="523">
        <v>4665.956267125652</v>
      </c>
      <c r="G201" s="523">
        <v>1913.529156174245</v>
      </c>
      <c r="H201" s="523">
        <f t="shared" si="6"/>
        <v>6579.485423299897</v>
      </c>
      <c r="I201" s="555">
        <f t="shared" si="7"/>
        <v>32897.427116499486</v>
      </c>
      <c r="J201" s="537"/>
    </row>
    <row r="202" spans="1:10" ht="20.25" customHeight="1">
      <c r="A202" s="554"/>
      <c r="B202" s="519" t="s">
        <v>1169</v>
      </c>
      <c r="C202" s="519" t="s">
        <v>1170</v>
      </c>
      <c r="D202" s="521">
        <v>6</v>
      </c>
      <c r="E202" s="521" t="s">
        <v>567</v>
      </c>
      <c r="F202" s="523">
        <v>6453.341705299565</v>
      </c>
      <c r="G202" s="523">
        <v>2610.6135510222425</v>
      </c>
      <c r="H202" s="523">
        <f t="shared" si="6"/>
        <v>9063.955256321808</v>
      </c>
      <c r="I202" s="555">
        <f t="shared" si="7"/>
        <v>54383.73153793084</v>
      </c>
      <c r="J202" s="537"/>
    </row>
    <row r="203" spans="1:10" ht="20.25" customHeight="1">
      <c r="A203" s="520"/>
      <c r="B203" s="519" t="s">
        <v>1169</v>
      </c>
      <c r="C203" s="519" t="s">
        <v>1170</v>
      </c>
      <c r="D203" s="521">
        <v>2</v>
      </c>
      <c r="E203" s="521" t="s">
        <v>567</v>
      </c>
      <c r="F203" s="523">
        <v>1829.9235442597274</v>
      </c>
      <c r="G203" s="523">
        <v>776.2086505736098</v>
      </c>
      <c r="H203" s="523">
        <f t="shared" si="6"/>
        <v>2606.132194833337</v>
      </c>
      <c r="I203" s="555">
        <f t="shared" si="7"/>
        <v>5212.264389666674</v>
      </c>
      <c r="J203" s="527"/>
    </row>
    <row r="204" spans="1:10" ht="20.25" customHeight="1">
      <c r="A204" s="554" t="s">
        <v>1340</v>
      </c>
      <c r="B204" s="519" t="s">
        <v>1169</v>
      </c>
      <c r="C204" s="519" t="s">
        <v>1170</v>
      </c>
      <c r="D204" s="521"/>
      <c r="E204" s="521"/>
      <c r="F204" s="523">
        <v>0</v>
      </c>
      <c r="G204" s="523">
        <v>0</v>
      </c>
      <c r="H204" s="523">
        <f t="shared" si="6"/>
        <v>0</v>
      </c>
      <c r="I204" s="555">
        <f t="shared" si="7"/>
        <v>0</v>
      </c>
      <c r="J204" s="537"/>
    </row>
    <row r="205" spans="1:10" ht="20.25" customHeight="1">
      <c r="A205" s="522"/>
      <c r="B205" s="519" t="s">
        <v>1169</v>
      </c>
      <c r="C205" s="519" t="s">
        <v>1170</v>
      </c>
      <c r="D205" s="521">
        <v>1770</v>
      </c>
      <c r="E205" s="521" t="s">
        <v>1341</v>
      </c>
      <c r="F205" s="523">
        <v>0.8147920343463779</v>
      </c>
      <c r="G205" s="523">
        <v>2.503995032381552</v>
      </c>
      <c r="H205" s="523">
        <f t="shared" si="6"/>
        <v>3.31878706672793</v>
      </c>
      <c r="I205" s="555">
        <f t="shared" si="7"/>
        <v>5874.253108108435</v>
      </c>
      <c r="J205" s="537"/>
    </row>
    <row r="206" spans="1:10" ht="20.25" customHeight="1">
      <c r="A206" s="522"/>
      <c r="B206" s="519" t="s">
        <v>1169</v>
      </c>
      <c r="C206" s="519" t="s">
        <v>1170</v>
      </c>
      <c r="D206" s="521">
        <v>4400</v>
      </c>
      <c r="E206" s="521" t="s">
        <v>1341</v>
      </c>
      <c r="F206" s="523">
        <v>1.0632042399397859</v>
      </c>
      <c r="G206" s="523">
        <v>2.603359914618915</v>
      </c>
      <c r="H206" s="523">
        <f t="shared" si="6"/>
        <v>3.666564154558701</v>
      </c>
      <c r="I206" s="555">
        <f t="shared" si="7"/>
        <v>16132.882280058286</v>
      </c>
      <c r="J206" s="537"/>
    </row>
    <row r="207" spans="1:10" ht="20.25" customHeight="1">
      <c r="A207" s="520"/>
      <c r="B207" s="519" t="s">
        <v>1169</v>
      </c>
      <c r="C207" s="519" t="s">
        <v>1170</v>
      </c>
      <c r="D207" s="521">
        <v>2300</v>
      </c>
      <c r="E207" s="521" t="s">
        <v>1341</v>
      </c>
      <c r="F207" s="523">
        <v>1.6196475804690194</v>
      </c>
      <c r="G207" s="523">
        <v>3.4479614136365018</v>
      </c>
      <c r="H207" s="523">
        <f t="shared" si="6"/>
        <v>5.067608994105521</v>
      </c>
      <c r="I207" s="555">
        <f t="shared" si="7"/>
        <v>11655.5006864427</v>
      </c>
      <c r="J207" s="537"/>
    </row>
    <row r="208" spans="1:10" ht="20.25" customHeight="1">
      <c r="A208" s="520"/>
      <c r="B208" s="519" t="s">
        <v>1169</v>
      </c>
      <c r="C208" s="519" t="s">
        <v>1170</v>
      </c>
      <c r="D208" s="521">
        <v>1810</v>
      </c>
      <c r="E208" s="521" t="s">
        <v>1341</v>
      </c>
      <c r="F208" s="523">
        <v>2.0866625269846266</v>
      </c>
      <c r="G208" s="523">
        <v>4.252816959759143</v>
      </c>
      <c r="H208" s="523">
        <f t="shared" si="6"/>
        <v>6.33947948674377</v>
      </c>
      <c r="I208" s="555">
        <f t="shared" si="7"/>
        <v>11474.457871006223</v>
      </c>
      <c r="J208" s="537"/>
    </row>
    <row r="209" spans="1:10" ht="20.25" customHeight="1">
      <c r="A209" s="520"/>
      <c r="B209" s="519" t="s">
        <v>1169</v>
      </c>
      <c r="C209" s="519" t="s">
        <v>1170</v>
      </c>
      <c r="D209" s="521">
        <v>2020</v>
      </c>
      <c r="E209" s="521" t="s">
        <v>1341</v>
      </c>
      <c r="F209" s="523">
        <v>2.3847571736967157</v>
      </c>
      <c r="G209" s="523">
        <v>4.690022441603541</v>
      </c>
      <c r="H209" s="523">
        <f t="shared" si="6"/>
        <v>7.0747796153002565</v>
      </c>
      <c r="I209" s="555">
        <f t="shared" si="7"/>
        <v>14291.054822906519</v>
      </c>
      <c r="J209" s="527"/>
    </row>
    <row r="210" spans="1:10" ht="20.25" customHeight="1">
      <c r="A210" s="520"/>
      <c r="B210" s="519" t="s">
        <v>1169</v>
      </c>
      <c r="C210" s="519" t="s">
        <v>1170</v>
      </c>
      <c r="D210" s="521">
        <v>1750</v>
      </c>
      <c r="E210" s="521" t="s">
        <v>1341</v>
      </c>
      <c r="F210" s="523">
        <v>3.388342484294084</v>
      </c>
      <c r="G210" s="523">
        <v>5.69360775220091</v>
      </c>
      <c r="H210" s="523">
        <f t="shared" si="6"/>
        <v>9.081950236494993</v>
      </c>
      <c r="I210" s="555">
        <f t="shared" si="7"/>
        <v>15893.412913866237</v>
      </c>
      <c r="J210" s="527"/>
    </row>
    <row r="211" spans="1:10" ht="20.25" customHeight="1">
      <c r="A211" s="520"/>
      <c r="B211" s="519" t="s">
        <v>1169</v>
      </c>
      <c r="C211" s="519" t="s">
        <v>1170</v>
      </c>
      <c r="D211" s="521">
        <v>1080</v>
      </c>
      <c r="E211" s="521" t="s">
        <v>1341</v>
      </c>
      <c r="F211" s="523">
        <v>4.322372377325297</v>
      </c>
      <c r="G211" s="523">
        <v>6.379225439638715</v>
      </c>
      <c r="H211" s="523">
        <f t="shared" si="6"/>
        <v>10.70159781696401</v>
      </c>
      <c r="I211" s="555">
        <f t="shared" si="7"/>
        <v>11557.725642321131</v>
      </c>
      <c r="J211" s="527"/>
    </row>
    <row r="212" spans="1:10" ht="20.25" customHeight="1">
      <c r="A212" s="520"/>
      <c r="B212" s="519" t="s">
        <v>1169</v>
      </c>
      <c r="C212" s="519" t="s">
        <v>1170</v>
      </c>
      <c r="D212" s="521">
        <v>1300</v>
      </c>
      <c r="E212" s="521" t="s">
        <v>1341</v>
      </c>
      <c r="F212" s="523">
        <v>5.594242869963546</v>
      </c>
      <c r="G212" s="523">
        <v>7.502048608920918</v>
      </c>
      <c r="H212" s="523">
        <f t="shared" si="6"/>
        <v>13.096291478884464</v>
      </c>
      <c r="I212" s="555">
        <f t="shared" si="7"/>
        <v>17025.178922549803</v>
      </c>
      <c r="J212" s="527"/>
    </row>
    <row r="213" spans="1:10" ht="20.25" customHeight="1">
      <c r="A213" s="520"/>
      <c r="B213" s="519" t="s">
        <v>1169</v>
      </c>
      <c r="C213" s="519" t="s">
        <v>1170</v>
      </c>
      <c r="D213" s="521">
        <v>1960</v>
      </c>
      <c r="E213" s="521" t="s">
        <v>1341</v>
      </c>
      <c r="F213" s="523">
        <v>8.14792034346378</v>
      </c>
      <c r="G213" s="523">
        <v>9.439663812549501</v>
      </c>
      <c r="H213" s="523">
        <f t="shared" si="6"/>
        <v>17.58758415601328</v>
      </c>
      <c r="I213" s="555">
        <f t="shared" si="7"/>
        <v>34471.664945786026</v>
      </c>
      <c r="J213" s="527"/>
    </row>
    <row r="214" spans="1:10" ht="20.25" customHeight="1">
      <c r="A214" s="520"/>
      <c r="B214" s="519" t="s">
        <v>1169</v>
      </c>
      <c r="C214" s="519" t="s">
        <v>1170</v>
      </c>
      <c r="D214" s="521">
        <v>770</v>
      </c>
      <c r="E214" s="521" t="s">
        <v>1341</v>
      </c>
      <c r="F214" s="523">
        <v>11.108993834137202</v>
      </c>
      <c r="G214" s="523">
        <v>11.844293962693689</v>
      </c>
      <c r="H214" s="523">
        <f t="shared" si="6"/>
        <v>22.953287796830892</v>
      </c>
      <c r="I214" s="555">
        <f t="shared" si="7"/>
        <v>17674.031603559786</v>
      </c>
      <c r="J214" s="527"/>
    </row>
    <row r="215" spans="1:10" ht="20.25" customHeight="1">
      <c r="A215" s="520"/>
      <c r="B215" s="519" t="s">
        <v>1169</v>
      </c>
      <c r="C215" s="519" t="s">
        <v>1170</v>
      </c>
      <c r="D215" s="521">
        <v>620</v>
      </c>
      <c r="E215" s="521" t="s">
        <v>1341</v>
      </c>
      <c r="F215" s="523">
        <v>12.94724415552842</v>
      </c>
      <c r="G215" s="523">
        <v>14.42778090086513</v>
      </c>
      <c r="H215" s="523">
        <f t="shared" si="6"/>
        <v>27.37502505639355</v>
      </c>
      <c r="I215" s="555">
        <f t="shared" si="7"/>
        <v>16972.515534964</v>
      </c>
      <c r="J215" s="527"/>
    </row>
    <row r="216" spans="1:10" ht="20.25" customHeight="1">
      <c r="A216" s="520"/>
      <c r="B216" s="519" t="s">
        <v>1169</v>
      </c>
      <c r="C216" s="519" t="s">
        <v>1170</v>
      </c>
      <c r="D216" s="521">
        <v>1040</v>
      </c>
      <c r="E216" s="521" t="s">
        <v>1341</v>
      </c>
      <c r="F216" s="523">
        <v>18.094345055423833</v>
      </c>
      <c r="G216" s="523">
        <v>19.564945312536807</v>
      </c>
      <c r="H216" s="523">
        <f t="shared" si="6"/>
        <v>37.65929036796064</v>
      </c>
      <c r="I216" s="555">
        <f t="shared" si="7"/>
        <v>39165.66198267906</v>
      </c>
      <c r="J216" s="527"/>
    </row>
    <row r="217" spans="1:10" ht="20.25" customHeight="1">
      <c r="A217" s="520"/>
      <c r="B217" s="519" t="s">
        <v>1169</v>
      </c>
      <c r="C217" s="519" t="s">
        <v>1170</v>
      </c>
      <c r="D217" s="521">
        <v>140</v>
      </c>
      <c r="E217" s="521" t="s">
        <v>1341</v>
      </c>
      <c r="F217" s="523">
        <v>25.54671122322607</v>
      </c>
      <c r="G217" s="523">
        <v>25.596393664344752</v>
      </c>
      <c r="H217" s="523">
        <f t="shared" si="6"/>
        <v>51.14310488757082</v>
      </c>
      <c r="I217" s="555">
        <f t="shared" si="7"/>
        <v>7160.034684259915</v>
      </c>
      <c r="J217" s="527"/>
    </row>
    <row r="218" spans="1:10" ht="20.25" customHeight="1">
      <c r="A218" s="520"/>
      <c r="B218" s="519" t="s">
        <v>1169</v>
      </c>
      <c r="C218" s="519" t="s">
        <v>1170</v>
      </c>
      <c r="D218" s="521">
        <v>935</v>
      </c>
      <c r="E218" s="521" t="s">
        <v>1341</v>
      </c>
      <c r="F218" s="523">
        <v>34.131837048534244</v>
      </c>
      <c r="G218" s="523">
        <v>32.07498398622083</v>
      </c>
      <c r="H218" s="523">
        <f t="shared" si="6"/>
        <v>66.20682103475508</v>
      </c>
      <c r="I218" s="555">
        <f t="shared" si="7"/>
        <v>61903.377667496</v>
      </c>
      <c r="J218" s="527"/>
    </row>
    <row r="219" spans="1:10" ht="20.25" customHeight="1">
      <c r="A219" s="520"/>
      <c r="B219" s="519" t="s">
        <v>1169</v>
      </c>
      <c r="C219" s="519" t="s">
        <v>1170</v>
      </c>
      <c r="D219" s="521">
        <v>34</v>
      </c>
      <c r="E219" s="521" t="s">
        <v>1341</v>
      </c>
      <c r="F219" s="523">
        <v>42.79645477963231</v>
      </c>
      <c r="G219" s="523">
        <v>41.70344107502132</v>
      </c>
      <c r="H219" s="523">
        <f t="shared" si="6"/>
        <v>84.49989585465363</v>
      </c>
      <c r="I219" s="555">
        <f t="shared" si="7"/>
        <v>2872.9964590582235</v>
      </c>
      <c r="J219" s="527"/>
    </row>
    <row r="220" spans="1:10" ht="20.25" customHeight="1">
      <c r="A220" s="520"/>
      <c r="B220" s="519" t="s">
        <v>1169</v>
      </c>
      <c r="C220" s="519" t="s">
        <v>1170</v>
      </c>
      <c r="D220" s="521">
        <v>12</v>
      </c>
      <c r="E220" s="521" t="s">
        <v>1341</v>
      </c>
      <c r="F220" s="523">
        <v>39.24912848375845</v>
      </c>
      <c r="G220" s="523">
        <v>46.57232030465211</v>
      </c>
      <c r="H220" s="523">
        <f t="shared" si="6"/>
        <v>85.82144878841055</v>
      </c>
      <c r="I220" s="555">
        <f t="shared" si="7"/>
        <v>1029.8573854609267</v>
      </c>
      <c r="J220" s="527"/>
    </row>
    <row r="221" spans="1:10" ht="20.25" customHeight="1">
      <c r="A221" s="520"/>
      <c r="B221" s="519" t="s">
        <v>1169</v>
      </c>
      <c r="C221" s="519" t="s">
        <v>1170</v>
      </c>
      <c r="D221" s="521">
        <v>108</v>
      </c>
      <c r="E221" s="521" t="s">
        <v>1341</v>
      </c>
      <c r="F221" s="523">
        <v>50.149456065197185</v>
      </c>
      <c r="G221" s="523">
        <v>57.0751883571414</v>
      </c>
      <c r="H221" s="523">
        <f t="shared" si="6"/>
        <v>107.22464442233859</v>
      </c>
      <c r="I221" s="555">
        <f t="shared" si="7"/>
        <v>11580.261597612567</v>
      </c>
      <c r="J221" s="527"/>
    </row>
    <row r="222" spans="1:10" ht="20.25" customHeight="1">
      <c r="A222" s="520"/>
      <c r="B222" s="519" t="s">
        <v>1169</v>
      </c>
      <c r="C222" s="519" t="s">
        <v>1170</v>
      </c>
      <c r="D222" s="521">
        <v>129</v>
      </c>
      <c r="E222" s="521" t="s">
        <v>1341</v>
      </c>
      <c r="F222" s="523">
        <v>55.8728732820693</v>
      </c>
      <c r="G222" s="523">
        <v>65.57088578843594</v>
      </c>
      <c r="H222" s="523">
        <f t="shared" si="6"/>
        <v>121.44375907050525</v>
      </c>
      <c r="I222" s="555">
        <f t="shared" si="7"/>
        <v>15666.244920095178</v>
      </c>
      <c r="J222" s="527"/>
    </row>
    <row r="223" spans="1:10" ht="20.25" customHeight="1">
      <c r="A223" s="522"/>
      <c r="B223" s="519" t="s">
        <v>1169</v>
      </c>
      <c r="C223" s="519" t="s">
        <v>1170</v>
      </c>
      <c r="D223" s="521">
        <v>0.3</v>
      </c>
      <c r="E223" s="521"/>
      <c r="F223" s="523"/>
      <c r="G223" s="523"/>
      <c r="H223" s="523"/>
      <c r="I223" s="555">
        <f>SUM(I205:I222)*D223</f>
        <v>93720.33390846931</v>
      </c>
      <c r="J223" s="527"/>
    </row>
    <row r="224" spans="1:10" ht="20.25" customHeight="1">
      <c r="A224" s="554" t="s">
        <v>1342</v>
      </c>
      <c r="B224" s="519" t="s">
        <v>1169</v>
      </c>
      <c r="C224" s="519" t="s">
        <v>1170</v>
      </c>
      <c r="D224" s="521"/>
      <c r="E224" s="521"/>
      <c r="F224" s="523"/>
      <c r="G224" s="523"/>
      <c r="H224" s="523"/>
      <c r="I224" s="555"/>
      <c r="J224" s="537"/>
    </row>
    <row r="225" spans="1:10" ht="20.25" customHeight="1">
      <c r="A225" s="520"/>
      <c r="B225" s="519" t="s">
        <v>1169</v>
      </c>
      <c r="C225" s="519" t="s">
        <v>1170</v>
      </c>
      <c r="D225" s="521">
        <v>1770</v>
      </c>
      <c r="E225" s="521" t="s">
        <v>1341</v>
      </c>
      <c r="F225" s="523">
        <v>0.5862528052004427</v>
      </c>
      <c r="G225" s="523">
        <v>1.480536745336711</v>
      </c>
      <c r="H225" s="523">
        <f aca="true" t="shared" si="8" ref="H225:H288">G225+F225</f>
        <v>2.0667895505371536</v>
      </c>
      <c r="I225" s="555">
        <f aca="true" t="shared" si="9" ref="I225:I288">H225*D225</f>
        <v>3658.217504450762</v>
      </c>
      <c r="J225" s="527"/>
    </row>
    <row r="226" spans="1:10" ht="20.25" customHeight="1">
      <c r="A226" s="520"/>
      <c r="B226" s="519" t="s">
        <v>1169</v>
      </c>
      <c r="C226" s="519" t="s">
        <v>1170</v>
      </c>
      <c r="D226" s="521">
        <v>4400</v>
      </c>
      <c r="E226" s="521" t="s">
        <v>1341</v>
      </c>
      <c r="F226" s="523">
        <v>0.6657447109903332</v>
      </c>
      <c r="G226" s="523">
        <v>1.5103462100079201</v>
      </c>
      <c r="H226" s="523">
        <f t="shared" si="8"/>
        <v>2.176090920998253</v>
      </c>
      <c r="I226" s="555">
        <f t="shared" si="9"/>
        <v>9574.800052392313</v>
      </c>
      <c r="J226" s="527"/>
    </row>
    <row r="227" spans="1:10" ht="20.25" customHeight="1">
      <c r="A227" s="520"/>
      <c r="B227" s="519" t="s">
        <v>1169</v>
      </c>
      <c r="C227" s="519" t="s">
        <v>1170</v>
      </c>
      <c r="D227" s="521">
        <v>2300</v>
      </c>
      <c r="E227" s="521" t="s">
        <v>1341</v>
      </c>
      <c r="F227" s="523">
        <v>1.480536745336711</v>
      </c>
      <c r="G227" s="523">
        <v>1.818377344943746</v>
      </c>
      <c r="H227" s="523">
        <f t="shared" si="8"/>
        <v>3.298914090280457</v>
      </c>
      <c r="I227" s="555">
        <f t="shared" si="9"/>
        <v>7587.502407645051</v>
      </c>
      <c r="J227" s="527"/>
    </row>
    <row r="228" spans="1:10" ht="20.25" customHeight="1">
      <c r="A228" s="520"/>
      <c r="B228" s="519" t="s">
        <v>1169</v>
      </c>
      <c r="C228" s="519" t="s">
        <v>1170</v>
      </c>
      <c r="D228" s="521">
        <v>1810</v>
      </c>
      <c r="E228" s="521" t="s">
        <v>1341</v>
      </c>
      <c r="F228" s="523">
        <v>1.8680597860624273</v>
      </c>
      <c r="G228" s="523">
        <v>2.2953287796830892</v>
      </c>
      <c r="H228" s="523">
        <f t="shared" si="8"/>
        <v>4.1633885657455165</v>
      </c>
      <c r="I228" s="555">
        <f t="shared" si="9"/>
        <v>7535.733303999385</v>
      </c>
      <c r="J228" s="527"/>
    </row>
    <row r="229" spans="1:10" ht="20.25" customHeight="1">
      <c r="A229" s="520"/>
      <c r="B229" s="519" t="s">
        <v>1169</v>
      </c>
      <c r="C229" s="519" t="s">
        <v>1332</v>
      </c>
      <c r="D229" s="521">
        <v>2020</v>
      </c>
      <c r="E229" s="521" t="s">
        <v>1341</v>
      </c>
      <c r="F229" s="523">
        <v>2.017107109418472</v>
      </c>
      <c r="G229" s="523">
        <v>2.354947709025507</v>
      </c>
      <c r="H229" s="523">
        <f t="shared" si="8"/>
        <v>4.372054818443979</v>
      </c>
      <c r="I229" s="555">
        <f t="shared" si="9"/>
        <v>8831.550733256838</v>
      </c>
      <c r="J229" s="527"/>
    </row>
    <row r="230" spans="1:10" ht="20.25" customHeight="1">
      <c r="A230" s="520"/>
      <c r="B230" s="519" t="s">
        <v>1169</v>
      </c>
      <c r="C230" s="519" t="s">
        <v>1332</v>
      </c>
      <c r="D230" s="521">
        <v>1750</v>
      </c>
      <c r="E230" s="521" t="s">
        <v>1341</v>
      </c>
      <c r="F230" s="523">
        <v>2.305265267906825</v>
      </c>
      <c r="G230" s="523">
        <v>2.772280214422432</v>
      </c>
      <c r="H230" s="523">
        <f t="shared" si="8"/>
        <v>5.077545482329257</v>
      </c>
      <c r="I230" s="555">
        <f t="shared" si="9"/>
        <v>8885.7045940762</v>
      </c>
      <c r="J230" s="527"/>
    </row>
    <row r="231" spans="1:10" ht="20.25" customHeight="1">
      <c r="A231" s="520"/>
      <c r="B231" s="519" t="s">
        <v>1169</v>
      </c>
      <c r="C231" s="519" t="s">
        <v>1332</v>
      </c>
      <c r="D231" s="521">
        <v>1080</v>
      </c>
      <c r="E231" s="521" t="s">
        <v>1341</v>
      </c>
      <c r="F231" s="523">
        <v>4.4614832124576065</v>
      </c>
      <c r="G231" s="523">
        <v>3.6168817134400193</v>
      </c>
      <c r="H231" s="523">
        <f t="shared" si="8"/>
        <v>8.078364925897626</v>
      </c>
      <c r="I231" s="555">
        <f t="shared" si="9"/>
        <v>8724.634119969436</v>
      </c>
      <c r="J231" s="527"/>
    </row>
    <row r="232" spans="1:10" ht="20.25" customHeight="1">
      <c r="A232" s="520"/>
      <c r="B232" s="519" t="s">
        <v>1169</v>
      </c>
      <c r="C232" s="519" t="s">
        <v>1332</v>
      </c>
      <c r="D232" s="521">
        <v>1300</v>
      </c>
      <c r="E232" s="521" t="s">
        <v>1341</v>
      </c>
      <c r="F232" s="523">
        <v>5.266338758580248</v>
      </c>
      <c r="G232" s="523">
        <v>4.242880471535407</v>
      </c>
      <c r="H232" s="523">
        <f t="shared" si="8"/>
        <v>9.509219230115654</v>
      </c>
      <c r="I232" s="555">
        <f t="shared" si="9"/>
        <v>12361.98499915035</v>
      </c>
      <c r="J232" s="527"/>
    </row>
    <row r="233" spans="1:10" ht="20.25" customHeight="1">
      <c r="A233" s="520"/>
      <c r="B233" s="519" t="s">
        <v>1169</v>
      </c>
      <c r="C233" s="519" t="s">
        <v>1332</v>
      </c>
      <c r="D233" s="521">
        <v>1960</v>
      </c>
      <c r="E233" s="521" t="s">
        <v>1341</v>
      </c>
      <c r="F233" s="523">
        <v>7.442429679578501</v>
      </c>
      <c r="G233" s="523">
        <v>5.087481970552994</v>
      </c>
      <c r="H233" s="523">
        <f t="shared" si="8"/>
        <v>12.529911650131496</v>
      </c>
      <c r="I233" s="555">
        <f t="shared" si="9"/>
        <v>24558.62683425773</v>
      </c>
      <c r="J233" s="527"/>
    </row>
    <row r="234" spans="1:10" ht="20.25" customHeight="1">
      <c r="A234" s="520"/>
      <c r="B234" s="519" t="s">
        <v>1169</v>
      </c>
      <c r="C234" s="519" t="s">
        <v>1332</v>
      </c>
      <c r="D234" s="521">
        <v>770</v>
      </c>
      <c r="E234" s="521" t="s">
        <v>1341</v>
      </c>
      <c r="F234" s="523">
        <v>21.035545569649784</v>
      </c>
      <c r="G234" s="523">
        <v>10.701597816964012</v>
      </c>
      <c r="H234" s="523">
        <f t="shared" si="8"/>
        <v>31.737143386613795</v>
      </c>
      <c r="I234" s="555">
        <f t="shared" si="9"/>
        <v>24437.600407692622</v>
      </c>
      <c r="J234" s="527"/>
    </row>
    <row r="235" spans="1:10" ht="20.25" customHeight="1">
      <c r="A235" s="520"/>
      <c r="B235" s="519" t="s">
        <v>1169</v>
      </c>
      <c r="C235" s="519" t="s">
        <v>1332</v>
      </c>
      <c r="D235" s="521">
        <v>620</v>
      </c>
      <c r="E235" s="521" t="s">
        <v>1341</v>
      </c>
      <c r="F235" s="523">
        <v>23.191763514200563</v>
      </c>
      <c r="G235" s="523">
        <v>11.546199315981598</v>
      </c>
      <c r="H235" s="523">
        <f t="shared" si="8"/>
        <v>34.73796283018216</v>
      </c>
      <c r="I235" s="555">
        <f t="shared" si="9"/>
        <v>21537.53695471294</v>
      </c>
      <c r="J235" s="527"/>
    </row>
    <row r="236" spans="1:10" ht="20.25" customHeight="1">
      <c r="A236" s="520"/>
      <c r="B236" s="519" t="s">
        <v>1169</v>
      </c>
      <c r="C236" s="519" t="s">
        <v>1332</v>
      </c>
      <c r="D236" s="521">
        <v>1040</v>
      </c>
      <c r="E236" s="521" t="s">
        <v>1341</v>
      </c>
      <c r="F236" s="523">
        <v>19.008501972007572</v>
      </c>
      <c r="G236" s="523">
        <v>9.916615247288844</v>
      </c>
      <c r="H236" s="523">
        <f t="shared" si="8"/>
        <v>28.925117219296418</v>
      </c>
      <c r="I236" s="555">
        <f t="shared" si="9"/>
        <v>30082.121908068275</v>
      </c>
      <c r="J236" s="527"/>
    </row>
    <row r="237" spans="1:10" ht="20.25" customHeight="1">
      <c r="A237" s="520"/>
      <c r="B237" s="519" t="s">
        <v>1169</v>
      </c>
      <c r="C237" s="519" t="s">
        <v>1332</v>
      </c>
      <c r="D237" s="521">
        <v>140</v>
      </c>
      <c r="E237" s="521" t="s">
        <v>1341</v>
      </c>
      <c r="F237" s="523">
        <v>23.76807983117727</v>
      </c>
      <c r="G237" s="523">
        <v>12.400737303222924</v>
      </c>
      <c r="H237" s="523">
        <f t="shared" si="8"/>
        <v>36.16881713440019</v>
      </c>
      <c r="I237" s="555">
        <f t="shared" si="9"/>
        <v>5063.634398816027</v>
      </c>
      <c r="J237" s="527"/>
    </row>
    <row r="238" spans="1:10" ht="20.25" customHeight="1">
      <c r="A238" s="520"/>
      <c r="B238" s="519" t="s">
        <v>1169</v>
      </c>
      <c r="C238" s="519" t="s">
        <v>1332</v>
      </c>
      <c r="D238" s="521">
        <v>935</v>
      </c>
      <c r="E238" s="521" t="s">
        <v>1341</v>
      </c>
      <c r="F238" s="523">
        <v>28.527657690346963</v>
      </c>
      <c r="G238" s="523">
        <v>14.258860601061613</v>
      </c>
      <c r="H238" s="523">
        <f t="shared" si="8"/>
        <v>42.786518291408576</v>
      </c>
      <c r="I238" s="555">
        <f t="shared" si="9"/>
        <v>40005.39460246702</v>
      </c>
      <c r="J238" s="527"/>
    </row>
    <row r="239" spans="1:10" ht="20.25" customHeight="1">
      <c r="A239" s="520"/>
      <c r="B239" s="519" t="s">
        <v>1169</v>
      </c>
      <c r="C239" s="519" t="s">
        <v>1332</v>
      </c>
      <c r="D239" s="521">
        <v>34</v>
      </c>
      <c r="E239" s="521" t="s">
        <v>1341</v>
      </c>
      <c r="F239" s="523">
        <v>33.27729906129292</v>
      </c>
      <c r="G239" s="523">
        <v>16.72310968054822</v>
      </c>
      <c r="H239" s="523">
        <f t="shared" si="8"/>
        <v>50.00040874184114</v>
      </c>
      <c r="I239" s="555">
        <f t="shared" si="9"/>
        <v>1700.0138972225989</v>
      </c>
      <c r="J239" s="527"/>
    </row>
    <row r="240" spans="1:10" ht="20.25" customHeight="1">
      <c r="A240" s="520"/>
      <c r="B240" s="519" t="s">
        <v>1169</v>
      </c>
      <c r="C240" s="519" t="s">
        <v>1332</v>
      </c>
      <c r="D240" s="521">
        <v>12</v>
      </c>
      <c r="E240" s="521" t="s">
        <v>1341</v>
      </c>
      <c r="F240" s="523">
        <v>38.02694043223889</v>
      </c>
      <c r="G240" s="523">
        <v>18.58123297838691</v>
      </c>
      <c r="H240" s="523">
        <f t="shared" si="8"/>
        <v>56.608173410625795</v>
      </c>
      <c r="I240" s="555">
        <f t="shared" si="9"/>
        <v>679.2980809275095</v>
      </c>
      <c r="J240" s="527"/>
    </row>
    <row r="241" spans="1:10" ht="20.25" customHeight="1">
      <c r="A241" s="520"/>
      <c r="B241" s="519" t="s">
        <v>1169</v>
      </c>
      <c r="C241" s="519" t="s">
        <v>1332</v>
      </c>
      <c r="D241" s="521">
        <v>108</v>
      </c>
      <c r="E241" s="521" t="s">
        <v>1341</v>
      </c>
      <c r="F241" s="523">
        <v>42.77658180318484</v>
      </c>
      <c r="G241" s="523">
        <v>21.681417304192642</v>
      </c>
      <c r="H241" s="523">
        <f t="shared" si="8"/>
        <v>64.45799910737747</v>
      </c>
      <c r="I241" s="555">
        <f t="shared" si="9"/>
        <v>6961.4639035967675</v>
      </c>
      <c r="J241" s="527"/>
    </row>
    <row r="242" spans="1:10" ht="20.25" customHeight="1">
      <c r="A242" s="520"/>
      <c r="B242" s="519" t="s">
        <v>1169</v>
      </c>
      <c r="C242" s="519" t="s">
        <v>1332</v>
      </c>
      <c r="D242" s="521">
        <v>129</v>
      </c>
      <c r="E242" s="521" t="s">
        <v>1341</v>
      </c>
      <c r="F242" s="523">
        <v>47.53615966235454</v>
      </c>
      <c r="G242" s="523">
        <v>23.539540602031334</v>
      </c>
      <c r="H242" s="523">
        <f t="shared" si="8"/>
        <v>71.07570026438587</v>
      </c>
      <c r="I242" s="555">
        <f t="shared" si="9"/>
        <v>9168.765334105778</v>
      </c>
      <c r="J242" s="527"/>
    </row>
    <row r="243" spans="1:10" ht="20.25" customHeight="1">
      <c r="A243" s="554" t="s">
        <v>1343</v>
      </c>
      <c r="B243" s="519" t="s">
        <v>1169</v>
      </c>
      <c r="C243" s="519" t="s">
        <v>1332</v>
      </c>
      <c r="D243" s="521"/>
      <c r="E243" s="521"/>
      <c r="F243" s="523">
        <v>0</v>
      </c>
      <c r="G243" s="523">
        <v>0</v>
      </c>
      <c r="H243" s="523">
        <f t="shared" si="8"/>
        <v>0</v>
      </c>
      <c r="I243" s="555">
        <f t="shared" si="9"/>
        <v>0</v>
      </c>
      <c r="J243" s="537"/>
    </row>
    <row r="244" spans="1:10" ht="20.25" customHeight="1">
      <c r="A244" s="520"/>
      <c r="B244" s="519" t="s">
        <v>1169</v>
      </c>
      <c r="C244" s="519" t="s">
        <v>1332</v>
      </c>
      <c r="D244" s="521">
        <v>22178</v>
      </c>
      <c r="E244" s="521" t="s">
        <v>1341</v>
      </c>
      <c r="F244" s="523">
        <v>1.5004097217841836</v>
      </c>
      <c r="G244" s="523">
        <v>2.8418356319885865</v>
      </c>
      <c r="H244" s="523">
        <f t="shared" si="8"/>
        <v>4.34224535377277</v>
      </c>
      <c r="I244" s="555">
        <f t="shared" si="9"/>
        <v>96302.3174559725</v>
      </c>
      <c r="J244" s="537"/>
    </row>
    <row r="245" spans="1:10" ht="20.25" customHeight="1">
      <c r="A245" s="520"/>
      <c r="B245" s="519" t="s">
        <v>1169</v>
      </c>
      <c r="C245" s="519" t="s">
        <v>1332</v>
      </c>
      <c r="D245" s="521"/>
      <c r="E245" s="521"/>
      <c r="F245" s="523">
        <v>0</v>
      </c>
      <c r="G245" s="523">
        <v>0</v>
      </c>
      <c r="H245" s="523">
        <f t="shared" si="8"/>
        <v>0</v>
      </c>
      <c r="I245" s="555">
        <f t="shared" si="9"/>
        <v>0</v>
      </c>
      <c r="J245" s="537"/>
    </row>
    <row r="246" spans="1:10" ht="20.25" customHeight="1">
      <c r="A246" s="520"/>
      <c r="B246" s="519" t="s">
        <v>1169</v>
      </c>
      <c r="C246" s="519" t="s">
        <v>1332</v>
      </c>
      <c r="D246" s="521">
        <v>3</v>
      </c>
      <c r="E246" s="521" t="s">
        <v>1341</v>
      </c>
      <c r="F246" s="523">
        <v>21.005736104978574</v>
      </c>
      <c r="G246" s="523">
        <v>23.827698760519688</v>
      </c>
      <c r="H246" s="523">
        <f t="shared" si="8"/>
        <v>44.83343486549826</v>
      </c>
      <c r="I246" s="555">
        <f t="shared" si="9"/>
        <v>134.5003045964948</v>
      </c>
      <c r="J246" s="537"/>
    </row>
    <row r="247" spans="1:10" ht="20.25" customHeight="1">
      <c r="A247" s="520"/>
      <c r="B247" s="519" t="s">
        <v>1169</v>
      </c>
      <c r="C247" s="519" t="s">
        <v>1332</v>
      </c>
      <c r="D247" s="521">
        <v>3</v>
      </c>
      <c r="E247" s="521" t="s">
        <v>1341</v>
      </c>
      <c r="F247" s="523">
        <v>30.56463777621291</v>
      </c>
      <c r="G247" s="523">
        <v>27.553881844420804</v>
      </c>
      <c r="H247" s="523">
        <f t="shared" si="8"/>
        <v>58.11851962063371</v>
      </c>
      <c r="I247" s="555">
        <f t="shared" si="9"/>
        <v>174.35555886190113</v>
      </c>
      <c r="J247" s="537"/>
    </row>
    <row r="248" spans="1:10" ht="20.25" customHeight="1">
      <c r="A248" s="520"/>
      <c r="B248" s="519" t="s">
        <v>1169</v>
      </c>
      <c r="C248" s="519" t="s">
        <v>1332</v>
      </c>
      <c r="D248" s="521">
        <v>6</v>
      </c>
      <c r="E248" s="521" t="s">
        <v>1341</v>
      </c>
      <c r="F248" s="523">
        <v>171.2255650714242</v>
      </c>
      <c r="G248" s="523">
        <v>116.81335555824414</v>
      </c>
      <c r="H248" s="523">
        <f t="shared" si="8"/>
        <v>288.0389206296683</v>
      </c>
      <c r="I248" s="555">
        <f t="shared" si="9"/>
        <v>1728.2335237780098</v>
      </c>
      <c r="J248" s="537"/>
    </row>
    <row r="249" spans="1:10" ht="20.25" customHeight="1">
      <c r="A249" s="520"/>
      <c r="B249" s="519" t="s">
        <v>1169</v>
      </c>
      <c r="C249" s="519" t="s">
        <v>1332</v>
      </c>
      <c r="D249" s="521">
        <v>14</v>
      </c>
      <c r="E249" s="521" t="s">
        <v>1341</v>
      </c>
      <c r="F249" s="523">
        <v>369.6472984112147</v>
      </c>
      <c r="G249" s="523">
        <v>219.2088667038469</v>
      </c>
      <c r="H249" s="523">
        <f t="shared" si="8"/>
        <v>588.8561651150616</v>
      </c>
      <c r="I249" s="555">
        <f t="shared" si="9"/>
        <v>8243.986311610863</v>
      </c>
      <c r="J249" s="537"/>
    </row>
    <row r="250" spans="1:10" ht="20.25" customHeight="1">
      <c r="A250" s="520"/>
      <c r="B250" s="519" t="s">
        <v>1169</v>
      </c>
      <c r="C250" s="519" t="s">
        <v>1332</v>
      </c>
      <c r="D250" s="521"/>
      <c r="E250" s="521"/>
      <c r="F250" s="523">
        <v>0</v>
      </c>
      <c r="G250" s="523">
        <v>0</v>
      </c>
      <c r="H250" s="523">
        <f t="shared" si="8"/>
        <v>0</v>
      </c>
      <c r="I250" s="555">
        <f t="shared" si="9"/>
        <v>0</v>
      </c>
      <c r="J250" s="537"/>
    </row>
    <row r="251" spans="1:10" ht="20.25" customHeight="1">
      <c r="A251" s="520"/>
      <c r="B251" s="519" t="s">
        <v>1169</v>
      </c>
      <c r="C251" s="519" t="s">
        <v>1332</v>
      </c>
      <c r="D251" s="521">
        <v>1</v>
      </c>
      <c r="E251" s="521" t="s">
        <v>567</v>
      </c>
      <c r="F251" s="523">
        <v>4.242880471535407</v>
      </c>
      <c r="G251" s="523">
        <v>5.405449593712556</v>
      </c>
      <c r="H251" s="523">
        <f t="shared" si="8"/>
        <v>9.648330065247963</v>
      </c>
      <c r="I251" s="555">
        <f t="shared" si="9"/>
        <v>9.648330065247963</v>
      </c>
      <c r="J251" s="537"/>
    </row>
    <row r="252" spans="1:10" ht="20.25" customHeight="1">
      <c r="A252" s="520"/>
      <c r="B252" s="519" t="s">
        <v>1169</v>
      </c>
      <c r="C252" s="519" t="s">
        <v>1332</v>
      </c>
      <c r="D252" s="521">
        <v>4</v>
      </c>
      <c r="E252" s="521" t="s">
        <v>567</v>
      </c>
      <c r="F252" s="523">
        <v>5.683671263977173</v>
      </c>
      <c r="G252" s="523">
        <v>6.597828180560914</v>
      </c>
      <c r="H252" s="523">
        <f t="shared" si="8"/>
        <v>12.281499444538087</v>
      </c>
      <c r="I252" s="555">
        <f t="shared" si="9"/>
        <v>49.125997778152346</v>
      </c>
      <c r="J252" s="537"/>
    </row>
    <row r="253" spans="1:10" ht="20.25" customHeight="1">
      <c r="A253" s="520"/>
      <c r="B253" s="519" t="s">
        <v>1169</v>
      </c>
      <c r="C253" s="519" t="s">
        <v>1332</v>
      </c>
      <c r="D253" s="521">
        <v>5</v>
      </c>
      <c r="E253" s="521" t="s">
        <v>567</v>
      </c>
      <c r="F253" s="523">
        <v>7.005224197734103</v>
      </c>
      <c r="G253" s="523">
        <v>7.422556703131028</v>
      </c>
      <c r="H253" s="523">
        <f t="shared" si="8"/>
        <v>14.42778090086513</v>
      </c>
      <c r="I253" s="555">
        <f t="shared" si="9"/>
        <v>72.13890450432565</v>
      </c>
      <c r="J253" s="537"/>
    </row>
    <row r="254" spans="1:10" ht="20.25" customHeight="1">
      <c r="A254" s="520"/>
      <c r="B254" s="519" t="s">
        <v>1169</v>
      </c>
      <c r="C254" s="519" t="s">
        <v>1332</v>
      </c>
      <c r="D254" s="521">
        <v>2</v>
      </c>
      <c r="E254" s="521" t="s">
        <v>567</v>
      </c>
      <c r="F254" s="523">
        <v>9.230997559851037</v>
      </c>
      <c r="G254" s="523">
        <v>8.913029936691476</v>
      </c>
      <c r="H254" s="523">
        <f t="shared" si="8"/>
        <v>18.144027496542513</v>
      </c>
      <c r="I254" s="555">
        <f t="shared" si="9"/>
        <v>36.28805499308503</v>
      </c>
      <c r="J254" s="537"/>
    </row>
    <row r="255" spans="1:10" ht="20.25" customHeight="1">
      <c r="A255" s="520"/>
      <c r="B255" s="519" t="s">
        <v>1169</v>
      </c>
      <c r="C255" s="519" t="s">
        <v>1332</v>
      </c>
      <c r="D255" s="521">
        <v>2</v>
      </c>
      <c r="E255" s="521" t="s">
        <v>567</v>
      </c>
      <c r="F255" s="523">
        <v>11.546199315981598</v>
      </c>
      <c r="G255" s="523">
        <v>10.751280258082694</v>
      </c>
      <c r="H255" s="523">
        <f t="shared" si="8"/>
        <v>22.29747957406429</v>
      </c>
      <c r="I255" s="555">
        <f t="shared" si="9"/>
        <v>44.59495914812858</v>
      </c>
      <c r="J255" s="537"/>
    </row>
    <row r="256" spans="1:10" ht="20.25" customHeight="1">
      <c r="A256" s="520"/>
      <c r="B256" s="519" t="s">
        <v>1169</v>
      </c>
      <c r="C256" s="519" t="s">
        <v>1332</v>
      </c>
      <c r="D256" s="521">
        <v>12</v>
      </c>
      <c r="E256" s="521" t="s">
        <v>567</v>
      </c>
      <c r="F256" s="523">
        <v>18.839581672204055</v>
      </c>
      <c r="G256" s="523">
        <v>16.72310968054822</v>
      </c>
      <c r="H256" s="523">
        <f t="shared" si="8"/>
        <v>35.562691352752275</v>
      </c>
      <c r="I256" s="555">
        <f t="shared" si="9"/>
        <v>426.7522962330273</v>
      </c>
      <c r="J256" s="537"/>
    </row>
    <row r="257" spans="1:10" ht="20.25" customHeight="1">
      <c r="A257" s="520"/>
      <c r="B257" s="519" t="s">
        <v>1169</v>
      </c>
      <c r="C257" s="519" t="s">
        <v>1332</v>
      </c>
      <c r="D257" s="521">
        <v>2</v>
      </c>
      <c r="E257" s="521" t="s">
        <v>567</v>
      </c>
      <c r="F257" s="523">
        <v>57.0751883571414</v>
      </c>
      <c r="G257" s="523">
        <v>41.01782338758351</v>
      </c>
      <c r="H257" s="523">
        <f t="shared" si="8"/>
        <v>98.09301174472492</v>
      </c>
      <c r="I257" s="555">
        <f t="shared" si="9"/>
        <v>196.18602348944984</v>
      </c>
      <c r="J257" s="537"/>
    </row>
    <row r="258" spans="1:10" ht="20.25" customHeight="1">
      <c r="A258" s="520"/>
      <c r="B258" s="519" t="s">
        <v>1169</v>
      </c>
      <c r="C258" s="519" t="s">
        <v>1332</v>
      </c>
      <c r="D258" s="521">
        <v>1</v>
      </c>
      <c r="E258" s="521" t="s">
        <v>567</v>
      </c>
      <c r="F258" s="523">
        <v>104.97899808377419</v>
      </c>
      <c r="G258" s="523">
        <v>65.95840882916166</v>
      </c>
      <c r="H258" s="523">
        <f t="shared" si="8"/>
        <v>170.93740691293584</v>
      </c>
      <c r="I258" s="555">
        <f t="shared" si="9"/>
        <v>170.93740691293584</v>
      </c>
      <c r="J258" s="537"/>
    </row>
    <row r="259" spans="1:10" ht="20.25" customHeight="1">
      <c r="A259" s="554" t="s">
        <v>1344</v>
      </c>
      <c r="B259" s="519" t="s">
        <v>1169</v>
      </c>
      <c r="C259" s="519" t="s">
        <v>1332</v>
      </c>
      <c r="D259" s="521"/>
      <c r="E259" s="521"/>
      <c r="F259" s="523">
        <v>0</v>
      </c>
      <c r="G259" s="523">
        <v>0</v>
      </c>
      <c r="H259" s="523">
        <f t="shared" si="8"/>
        <v>0</v>
      </c>
      <c r="I259" s="555">
        <f t="shared" si="9"/>
        <v>0</v>
      </c>
      <c r="J259" s="537"/>
    </row>
    <row r="260" spans="1:10" ht="20.25" customHeight="1">
      <c r="A260" s="520"/>
      <c r="B260" s="519" t="s">
        <v>1169</v>
      </c>
      <c r="C260" s="519" t="s">
        <v>1332</v>
      </c>
      <c r="D260" s="521">
        <v>2</v>
      </c>
      <c r="E260" s="521" t="s">
        <v>567</v>
      </c>
      <c r="F260" s="523">
        <v>11.86416693914116</v>
      </c>
      <c r="G260" s="523">
        <v>7.124462056418938</v>
      </c>
      <c r="H260" s="523">
        <f t="shared" si="8"/>
        <v>18.9886289955601</v>
      </c>
      <c r="I260" s="555">
        <f t="shared" si="9"/>
        <v>37.9772579911202</v>
      </c>
      <c r="J260" s="527"/>
    </row>
    <row r="261" spans="1:10" ht="20.25" customHeight="1">
      <c r="A261" s="520"/>
      <c r="B261" s="519" t="s">
        <v>1169</v>
      </c>
      <c r="C261" s="519" t="s">
        <v>1332</v>
      </c>
      <c r="D261" s="521">
        <v>214</v>
      </c>
      <c r="E261" s="521" t="s">
        <v>567</v>
      </c>
      <c r="F261" s="523">
        <v>12.688895461711276</v>
      </c>
      <c r="G261" s="523">
        <v>7.4523661678022375</v>
      </c>
      <c r="H261" s="523">
        <f t="shared" si="8"/>
        <v>20.141261629513515</v>
      </c>
      <c r="I261" s="555">
        <f t="shared" si="9"/>
        <v>4310.229988715892</v>
      </c>
      <c r="J261" s="527"/>
    </row>
    <row r="262" spans="1:10" ht="20.25" customHeight="1">
      <c r="A262" s="520"/>
      <c r="B262" s="519" t="s">
        <v>1169</v>
      </c>
      <c r="C262" s="519" t="s">
        <v>1332</v>
      </c>
      <c r="D262" s="521">
        <v>454</v>
      </c>
      <c r="E262" s="521" t="s">
        <v>567</v>
      </c>
      <c r="F262" s="523">
        <v>15.729460858174589</v>
      </c>
      <c r="G262" s="523">
        <v>9.260807024522247</v>
      </c>
      <c r="H262" s="523">
        <f t="shared" si="8"/>
        <v>24.990267882696834</v>
      </c>
      <c r="I262" s="555">
        <f t="shared" si="9"/>
        <v>11345.581618744363</v>
      </c>
      <c r="J262" s="527"/>
    </row>
    <row r="263" spans="1:10" ht="20.25" customHeight="1">
      <c r="A263" s="520"/>
      <c r="B263" s="519" t="s">
        <v>1169</v>
      </c>
      <c r="C263" s="519" t="s">
        <v>1332</v>
      </c>
      <c r="D263" s="521">
        <v>346</v>
      </c>
      <c r="E263" s="521" t="s">
        <v>567</v>
      </c>
      <c r="F263" s="523">
        <v>19.594754777208014</v>
      </c>
      <c r="G263" s="523">
        <v>11.38721550440182</v>
      </c>
      <c r="H263" s="523">
        <f t="shared" si="8"/>
        <v>30.981970281609833</v>
      </c>
      <c r="I263" s="555">
        <f t="shared" si="9"/>
        <v>10719.761717437003</v>
      </c>
      <c r="J263" s="527"/>
    </row>
    <row r="264" spans="1:10" ht="20.25" customHeight="1">
      <c r="A264" s="520"/>
      <c r="B264" s="519" t="s">
        <v>1169</v>
      </c>
      <c r="C264" s="519" t="s">
        <v>1332</v>
      </c>
      <c r="D264" s="521">
        <v>112</v>
      </c>
      <c r="E264" s="521" t="s">
        <v>567</v>
      </c>
      <c r="F264" s="523">
        <v>24.28477721881156</v>
      </c>
      <c r="G264" s="523">
        <v>13.225465825793037</v>
      </c>
      <c r="H264" s="523">
        <f t="shared" si="8"/>
        <v>37.51024304460459</v>
      </c>
      <c r="I264" s="555">
        <f t="shared" si="9"/>
        <v>4201.147220995715</v>
      </c>
      <c r="J264" s="527"/>
    </row>
    <row r="265" spans="1:10" ht="20.25" customHeight="1">
      <c r="A265" s="520"/>
      <c r="B265" s="519" t="s">
        <v>1169</v>
      </c>
      <c r="C265" s="519" t="s">
        <v>1332</v>
      </c>
      <c r="D265" s="521">
        <v>31</v>
      </c>
      <c r="E265" s="521" t="s">
        <v>567</v>
      </c>
      <c r="F265" s="523">
        <v>30.902478375819946</v>
      </c>
      <c r="G265" s="523">
        <v>16.434951522059865</v>
      </c>
      <c r="H265" s="523">
        <f t="shared" si="8"/>
        <v>47.337429897879815</v>
      </c>
      <c r="I265" s="555">
        <f t="shared" si="9"/>
        <v>1467.4603268342744</v>
      </c>
      <c r="J265" s="527"/>
    </row>
    <row r="266" spans="1:10" ht="20.25" customHeight="1">
      <c r="A266" s="554" t="s">
        <v>1345</v>
      </c>
      <c r="B266" s="519" t="s">
        <v>1169</v>
      </c>
      <c r="C266" s="519" t="s">
        <v>1332</v>
      </c>
      <c r="D266" s="521"/>
      <c r="E266" s="521"/>
      <c r="F266" s="523">
        <v>0</v>
      </c>
      <c r="G266" s="523">
        <v>0</v>
      </c>
      <c r="H266" s="523">
        <f t="shared" si="8"/>
        <v>0</v>
      </c>
      <c r="I266" s="555">
        <f t="shared" si="9"/>
        <v>0</v>
      </c>
      <c r="J266" s="537"/>
    </row>
    <row r="267" spans="1:10" ht="20.25" customHeight="1">
      <c r="A267" s="520"/>
      <c r="B267" s="519" t="s">
        <v>1169</v>
      </c>
      <c r="C267" s="519" t="s">
        <v>1332</v>
      </c>
      <c r="D267" s="521">
        <v>68</v>
      </c>
      <c r="E267" s="521" t="s">
        <v>567</v>
      </c>
      <c r="F267" s="523">
        <v>13.503687496057653</v>
      </c>
      <c r="G267" s="523">
        <v>11.51638985131039</v>
      </c>
      <c r="H267" s="523">
        <f t="shared" si="8"/>
        <v>25.020077347368044</v>
      </c>
      <c r="I267" s="555">
        <f t="shared" si="9"/>
        <v>1701.365259621027</v>
      </c>
      <c r="J267" s="537"/>
    </row>
    <row r="268" spans="1:10" ht="20.25" customHeight="1">
      <c r="A268" s="520"/>
      <c r="B268" s="519" t="s">
        <v>1169</v>
      </c>
      <c r="C268" s="519" t="s">
        <v>1332</v>
      </c>
      <c r="D268" s="521">
        <v>49</v>
      </c>
      <c r="E268" s="521" t="s">
        <v>567</v>
      </c>
      <c r="F268" s="523">
        <v>16.703236704100746</v>
      </c>
      <c r="G268" s="523">
        <v>14.020384883691941</v>
      </c>
      <c r="H268" s="523">
        <f t="shared" si="8"/>
        <v>30.723621587792685</v>
      </c>
      <c r="I268" s="555">
        <f t="shared" si="9"/>
        <v>1505.4574578018417</v>
      </c>
      <c r="J268" s="537"/>
    </row>
    <row r="269" spans="1:10" ht="20.25" customHeight="1">
      <c r="A269" s="520"/>
      <c r="B269" s="519" t="s">
        <v>1169</v>
      </c>
      <c r="C269" s="519" t="s">
        <v>1332</v>
      </c>
      <c r="D269" s="521">
        <v>39</v>
      </c>
      <c r="E269" s="521" t="s">
        <v>567</v>
      </c>
      <c r="F269" s="523">
        <v>19.197295248258563</v>
      </c>
      <c r="G269" s="523">
        <v>15.62015948771349</v>
      </c>
      <c r="H269" s="523">
        <f t="shared" si="8"/>
        <v>34.81745473597205</v>
      </c>
      <c r="I269" s="555">
        <f t="shared" si="9"/>
        <v>1357.8807347029099</v>
      </c>
      <c r="J269" s="537"/>
    </row>
    <row r="270" spans="1:10" ht="20.25" customHeight="1">
      <c r="A270" s="520"/>
      <c r="B270" s="519" t="s">
        <v>1169</v>
      </c>
      <c r="C270" s="519" t="s">
        <v>1332</v>
      </c>
      <c r="D270" s="521">
        <v>3</v>
      </c>
      <c r="E270" s="521" t="s">
        <v>567</v>
      </c>
      <c r="F270" s="523">
        <v>24.880966512235734</v>
      </c>
      <c r="G270" s="523">
        <v>18.45205863147834</v>
      </c>
      <c r="H270" s="523">
        <f t="shared" si="8"/>
        <v>43.333025143714075</v>
      </c>
      <c r="I270" s="555">
        <f t="shared" si="9"/>
        <v>129.99907543114222</v>
      </c>
      <c r="J270" s="537"/>
    </row>
    <row r="271" spans="1:10" ht="20.25" customHeight="1">
      <c r="A271" s="520"/>
      <c r="B271" s="519" t="s">
        <v>1169</v>
      </c>
      <c r="C271" s="519" t="s">
        <v>1332</v>
      </c>
      <c r="D271" s="521">
        <v>16</v>
      </c>
      <c r="E271" s="521" t="s">
        <v>567</v>
      </c>
      <c r="F271" s="523">
        <v>30.2069242001584</v>
      </c>
      <c r="G271" s="523">
        <v>21.164719916558354</v>
      </c>
      <c r="H271" s="523">
        <f t="shared" si="8"/>
        <v>51.37164411671675</v>
      </c>
      <c r="I271" s="555">
        <f t="shared" si="9"/>
        <v>821.946305867468</v>
      </c>
      <c r="J271" s="537"/>
    </row>
    <row r="272" spans="1:10" ht="20.25" customHeight="1">
      <c r="A272" s="520"/>
      <c r="B272" s="519" t="s">
        <v>1169</v>
      </c>
      <c r="C272" s="519" t="s">
        <v>1332</v>
      </c>
      <c r="D272" s="521">
        <v>2</v>
      </c>
      <c r="E272" s="521" t="s">
        <v>567</v>
      </c>
      <c r="F272" s="523">
        <v>46.7313041162319</v>
      </c>
      <c r="G272" s="523">
        <v>28.229563043634876</v>
      </c>
      <c r="H272" s="523">
        <f t="shared" si="8"/>
        <v>74.96086715986678</v>
      </c>
      <c r="I272" s="555">
        <f t="shared" si="9"/>
        <v>149.92173431973356</v>
      </c>
      <c r="J272" s="537"/>
    </row>
    <row r="273" spans="1:10" ht="20.25" customHeight="1">
      <c r="A273" s="520"/>
      <c r="B273" s="519" t="s">
        <v>1169</v>
      </c>
      <c r="C273" s="519" t="s">
        <v>1332</v>
      </c>
      <c r="D273" s="521">
        <v>17</v>
      </c>
      <c r="E273" s="521" t="s">
        <v>567</v>
      </c>
      <c r="F273" s="523">
        <v>74.91118471874809</v>
      </c>
      <c r="G273" s="523">
        <v>39.84531777718263</v>
      </c>
      <c r="H273" s="523">
        <f t="shared" si="8"/>
        <v>114.75650249593072</v>
      </c>
      <c r="I273" s="555">
        <f t="shared" si="9"/>
        <v>1950.8605424308223</v>
      </c>
      <c r="J273" s="537"/>
    </row>
    <row r="274" spans="1:10" ht="20.25" customHeight="1">
      <c r="A274" s="554" t="s">
        <v>1346</v>
      </c>
      <c r="B274" s="519" t="s">
        <v>1169</v>
      </c>
      <c r="C274" s="519" t="s">
        <v>1332</v>
      </c>
      <c r="D274" s="521"/>
      <c r="E274" s="521"/>
      <c r="F274" s="523">
        <v>0</v>
      </c>
      <c r="G274" s="523">
        <v>0</v>
      </c>
      <c r="H274" s="523">
        <f t="shared" si="8"/>
        <v>0</v>
      </c>
      <c r="I274" s="555">
        <f t="shared" si="9"/>
        <v>0</v>
      </c>
      <c r="J274" s="537"/>
    </row>
    <row r="275" spans="1:10" ht="20.25" customHeight="1">
      <c r="A275" s="520"/>
      <c r="B275" s="519" t="s">
        <v>1169</v>
      </c>
      <c r="C275" s="519" t="s">
        <v>1332</v>
      </c>
      <c r="D275" s="521">
        <v>2</v>
      </c>
      <c r="E275" s="521" t="s">
        <v>567</v>
      </c>
      <c r="F275" s="523">
        <v>2.64310586751386</v>
      </c>
      <c r="G275" s="523">
        <v>4.15345207752178</v>
      </c>
      <c r="H275" s="523">
        <f t="shared" si="8"/>
        <v>6.79655794503564</v>
      </c>
      <c r="I275" s="555">
        <f t="shared" si="9"/>
        <v>13.59311589007128</v>
      </c>
      <c r="J275" s="537"/>
    </row>
    <row r="276" spans="1:10" ht="20.25" customHeight="1">
      <c r="A276" s="520"/>
      <c r="B276" s="519" t="s">
        <v>1169</v>
      </c>
      <c r="C276" s="519" t="s">
        <v>1332</v>
      </c>
      <c r="D276" s="521">
        <v>7</v>
      </c>
      <c r="E276" s="521" t="s">
        <v>567</v>
      </c>
      <c r="F276" s="523">
        <v>9.648330065247963</v>
      </c>
      <c r="G276" s="523">
        <v>8.137983855240043</v>
      </c>
      <c r="H276" s="523">
        <f t="shared" si="8"/>
        <v>17.786313920488006</v>
      </c>
      <c r="I276" s="555">
        <f t="shared" si="9"/>
        <v>124.50419744341605</v>
      </c>
      <c r="J276" s="537"/>
    </row>
    <row r="277" spans="1:10" ht="20.25" customHeight="1">
      <c r="A277" s="520"/>
      <c r="B277" s="519" t="s">
        <v>1169</v>
      </c>
      <c r="C277" s="519" t="s">
        <v>1332</v>
      </c>
      <c r="D277" s="521">
        <v>2</v>
      </c>
      <c r="E277" s="521" t="s">
        <v>567</v>
      </c>
      <c r="F277" s="523">
        <v>49.94078981249872</v>
      </c>
      <c r="G277" s="523">
        <v>25.725568011253323</v>
      </c>
      <c r="H277" s="523">
        <f t="shared" si="8"/>
        <v>75.66635782375204</v>
      </c>
      <c r="I277" s="555">
        <f t="shared" si="9"/>
        <v>151.33271564750407</v>
      </c>
      <c r="J277" s="537"/>
    </row>
    <row r="278" spans="1:10" ht="20.25" customHeight="1">
      <c r="A278" s="520"/>
      <c r="B278" s="519" t="s">
        <v>1169</v>
      </c>
      <c r="C278" s="519" t="s">
        <v>1332</v>
      </c>
      <c r="D278" s="521">
        <v>6</v>
      </c>
      <c r="E278" s="521" t="s">
        <v>567</v>
      </c>
      <c r="F278" s="523">
        <v>179.63183410870514</v>
      </c>
      <c r="G278" s="523">
        <v>79.44222334877185</v>
      </c>
      <c r="H278" s="523">
        <f t="shared" si="8"/>
        <v>259.074057457477</v>
      </c>
      <c r="I278" s="555">
        <f t="shared" si="9"/>
        <v>1554.444344744862</v>
      </c>
      <c r="J278" s="537"/>
    </row>
    <row r="279" spans="1:10" ht="20.25" customHeight="1">
      <c r="A279" s="520"/>
      <c r="B279" s="519" t="s">
        <v>1169</v>
      </c>
      <c r="C279" s="519" t="s">
        <v>1332</v>
      </c>
      <c r="D279" s="521">
        <v>5</v>
      </c>
      <c r="E279" s="521" t="s">
        <v>567</v>
      </c>
      <c r="F279" s="523">
        <v>352.715522477968</v>
      </c>
      <c r="G279" s="523">
        <v>147.56678661070802</v>
      </c>
      <c r="H279" s="523">
        <f t="shared" si="8"/>
        <v>500.282309088676</v>
      </c>
      <c r="I279" s="555">
        <f t="shared" si="9"/>
        <v>2501.41154544338</v>
      </c>
      <c r="J279" s="537"/>
    </row>
    <row r="280" spans="1:10" ht="20.25" customHeight="1">
      <c r="A280" s="520"/>
      <c r="B280" s="519" t="s">
        <v>1169</v>
      </c>
      <c r="C280" s="519" t="s">
        <v>1332</v>
      </c>
      <c r="D280" s="521">
        <v>13</v>
      </c>
      <c r="E280" s="521" t="s">
        <v>567</v>
      </c>
      <c r="F280" s="523">
        <v>723.5651359642549</v>
      </c>
      <c r="G280" s="523">
        <v>292.8183714652855</v>
      </c>
      <c r="H280" s="523">
        <f t="shared" si="8"/>
        <v>1016.3835074295404</v>
      </c>
      <c r="I280" s="555">
        <f t="shared" si="9"/>
        <v>13212.985596584025</v>
      </c>
      <c r="J280" s="537"/>
    </row>
    <row r="281" spans="1:10" ht="20.25" customHeight="1">
      <c r="A281" s="520"/>
      <c r="B281" s="519" t="s">
        <v>1169</v>
      </c>
      <c r="C281" s="519" t="s">
        <v>1332</v>
      </c>
      <c r="D281" s="521">
        <v>7</v>
      </c>
      <c r="E281" s="521" t="s">
        <v>567</v>
      </c>
      <c r="F281" s="523">
        <v>1001.1508709825525</v>
      </c>
      <c r="G281" s="523">
        <v>401.70240942098803</v>
      </c>
      <c r="H281" s="523">
        <f t="shared" si="8"/>
        <v>1402.8532804035406</v>
      </c>
      <c r="I281" s="555">
        <f t="shared" si="9"/>
        <v>9819.972962824784</v>
      </c>
      <c r="J281" s="537"/>
    </row>
    <row r="282" spans="1:10" ht="20.25" customHeight="1">
      <c r="A282" s="520"/>
      <c r="B282" s="519" t="s">
        <v>1169</v>
      </c>
      <c r="C282" s="519" t="s">
        <v>1332</v>
      </c>
      <c r="D282" s="521">
        <v>2</v>
      </c>
      <c r="E282" s="521" t="s">
        <v>567</v>
      </c>
      <c r="F282" s="523">
        <v>1499.6247392145085</v>
      </c>
      <c r="G282" s="523">
        <v>600.4917928250568</v>
      </c>
      <c r="H282" s="523">
        <f t="shared" si="8"/>
        <v>2100.1165320395653</v>
      </c>
      <c r="I282" s="555">
        <f t="shared" si="9"/>
        <v>4200.233064079131</v>
      </c>
      <c r="J282" s="537"/>
    </row>
    <row r="283" spans="1:10" ht="20.25" customHeight="1">
      <c r="A283" s="520"/>
      <c r="B283" s="519" t="s">
        <v>1169</v>
      </c>
      <c r="C283" s="519" t="s">
        <v>1332</v>
      </c>
      <c r="D283" s="521">
        <v>12</v>
      </c>
      <c r="E283" s="521" t="s">
        <v>567</v>
      </c>
      <c r="F283" s="523">
        <v>621.7459411356288</v>
      </c>
      <c r="G283" s="523">
        <v>250.60816949085364</v>
      </c>
      <c r="H283" s="523">
        <f t="shared" si="8"/>
        <v>872.3541106264825</v>
      </c>
      <c r="I283" s="555">
        <f t="shared" si="9"/>
        <v>10468.24932751779</v>
      </c>
      <c r="J283" s="537"/>
    </row>
    <row r="284" spans="1:10" ht="20.25" customHeight="1">
      <c r="A284" s="554" t="s">
        <v>1347</v>
      </c>
      <c r="B284" s="519" t="s">
        <v>1169</v>
      </c>
      <c r="C284" s="519" t="s">
        <v>1332</v>
      </c>
      <c r="D284" s="521"/>
      <c r="E284" s="521"/>
      <c r="F284" s="523">
        <v>0</v>
      </c>
      <c r="G284" s="523">
        <v>0</v>
      </c>
      <c r="H284" s="523">
        <f t="shared" si="8"/>
        <v>0</v>
      </c>
      <c r="I284" s="555">
        <f t="shared" si="9"/>
        <v>0</v>
      </c>
      <c r="J284" s="537"/>
    </row>
    <row r="285" spans="1:10" ht="20.25" customHeight="1">
      <c r="A285" s="520"/>
      <c r="B285" s="519" t="s">
        <v>1169</v>
      </c>
      <c r="C285" s="519" t="s">
        <v>1332</v>
      </c>
      <c r="D285" s="521">
        <v>1</v>
      </c>
      <c r="E285" s="521" t="s">
        <v>567</v>
      </c>
      <c r="F285" s="523">
        <v>14.626510665339858</v>
      </c>
      <c r="G285" s="523">
        <v>9.449600300773236</v>
      </c>
      <c r="H285" s="523">
        <f t="shared" si="8"/>
        <v>24.07611096611309</v>
      </c>
      <c r="I285" s="555">
        <f t="shared" si="9"/>
        <v>24.07611096611309</v>
      </c>
      <c r="J285" s="537"/>
    </row>
    <row r="286" spans="1:10" ht="20.25" customHeight="1">
      <c r="A286" s="520"/>
      <c r="B286" s="519" t="s">
        <v>1169</v>
      </c>
      <c r="C286" s="519" t="s">
        <v>1332</v>
      </c>
      <c r="D286" s="521">
        <v>1</v>
      </c>
      <c r="E286" s="521" t="s">
        <v>567</v>
      </c>
      <c r="F286" s="523">
        <v>30.654066170226535</v>
      </c>
      <c r="G286" s="523">
        <v>18.20364642588493</v>
      </c>
      <c r="H286" s="523">
        <f t="shared" si="8"/>
        <v>48.85771259611147</v>
      </c>
      <c r="I286" s="555">
        <f t="shared" si="9"/>
        <v>48.85771259611147</v>
      </c>
      <c r="J286" s="537"/>
    </row>
    <row r="287" spans="1:10" ht="20.25" customHeight="1">
      <c r="A287" s="520"/>
      <c r="B287" s="519" t="s">
        <v>1169</v>
      </c>
      <c r="C287" s="519" t="s">
        <v>1332</v>
      </c>
      <c r="D287" s="521">
        <v>1</v>
      </c>
      <c r="E287" s="521" t="s">
        <v>567</v>
      </c>
      <c r="F287" s="523">
        <v>43.869595507795836</v>
      </c>
      <c r="G287" s="523">
        <v>24.622617818418593</v>
      </c>
      <c r="H287" s="523">
        <f t="shared" si="8"/>
        <v>68.49221332621443</v>
      </c>
      <c r="I287" s="555">
        <f t="shared" si="9"/>
        <v>68.49221332621443</v>
      </c>
      <c r="J287" s="537"/>
    </row>
    <row r="288" spans="1:10" ht="20.25" customHeight="1">
      <c r="A288" s="520"/>
      <c r="B288" s="519" t="s">
        <v>1169</v>
      </c>
      <c r="C288" s="519" t="s">
        <v>1332</v>
      </c>
      <c r="D288" s="521">
        <v>1</v>
      </c>
      <c r="E288" s="521" t="s">
        <v>567</v>
      </c>
      <c r="F288" s="523">
        <v>53.80608373153215</v>
      </c>
      <c r="G288" s="523">
        <v>29.113910495547408</v>
      </c>
      <c r="H288" s="523">
        <f t="shared" si="8"/>
        <v>82.91999422707956</v>
      </c>
      <c r="I288" s="555">
        <f t="shared" si="9"/>
        <v>82.91999422707956</v>
      </c>
      <c r="J288" s="537"/>
    </row>
    <row r="289" spans="1:10" ht="20.25" customHeight="1">
      <c r="A289" s="520"/>
      <c r="B289" s="519" t="s">
        <v>1169</v>
      </c>
      <c r="C289" s="519" t="s">
        <v>1332</v>
      </c>
      <c r="D289" s="521">
        <v>1</v>
      </c>
      <c r="E289" s="521" t="s">
        <v>567</v>
      </c>
      <c r="F289" s="523">
        <v>1199.7017786692516</v>
      </c>
      <c r="G289" s="523">
        <v>483.5194534552329</v>
      </c>
      <c r="H289" s="523">
        <f aca="true" t="shared" si="10" ref="H289:H352">G289+F289</f>
        <v>1683.2212321244845</v>
      </c>
      <c r="I289" s="555">
        <f aca="true" t="shared" si="11" ref="I289:I352">H289*D289</f>
        <v>1683.2212321244845</v>
      </c>
      <c r="J289" s="537"/>
    </row>
    <row r="290" spans="1:10" ht="20.25" customHeight="1">
      <c r="A290" s="554" t="s">
        <v>1348</v>
      </c>
      <c r="B290" s="519" t="s">
        <v>1169</v>
      </c>
      <c r="C290" s="519" t="s">
        <v>1332</v>
      </c>
      <c r="D290" s="521"/>
      <c r="E290" s="521"/>
      <c r="F290" s="523">
        <v>0</v>
      </c>
      <c r="G290" s="523">
        <v>0</v>
      </c>
      <c r="H290" s="523">
        <f t="shared" si="10"/>
        <v>0</v>
      </c>
      <c r="I290" s="555">
        <f t="shared" si="11"/>
        <v>0</v>
      </c>
      <c r="J290" s="537"/>
    </row>
    <row r="291" spans="1:10" ht="20.25" customHeight="1">
      <c r="A291" s="520"/>
      <c r="B291" s="519" t="s">
        <v>1169</v>
      </c>
      <c r="C291" s="519" t="s">
        <v>1332</v>
      </c>
      <c r="D291" s="521">
        <v>33</v>
      </c>
      <c r="E291" s="521" t="s">
        <v>567</v>
      </c>
      <c r="F291" s="523">
        <v>104.17414253765155</v>
      </c>
      <c r="G291" s="523">
        <v>43.750357649111</v>
      </c>
      <c r="H291" s="523">
        <f t="shared" si="10"/>
        <v>147.92450018676254</v>
      </c>
      <c r="I291" s="555">
        <f t="shared" si="11"/>
        <v>4881.5085061631635</v>
      </c>
      <c r="J291" s="537"/>
    </row>
    <row r="292" spans="1:10" ht="20.25" customHeight="1">
      <c r="A292" s="520"/>
      <c r="B292" s="519" t="s">
        <v>1169</v>
      </c>
      <c r="C292" s="519" t="s">
        <v>1332</v>
      </c>
      <c r="D292" s="521">
        <v>80</v>
      </c>
      <c r="E292" s="521" t="s">
        <v>567</v>
      </c>
      <c r="F292" s="523">
        <v>104.17414253765155</v>
      </c>
      <c r="G292" s="523">
        <v>44.37635640720639</v>
      </c>
      <c r="H292" s="523">
        <f t="shared" si="10"/>
        <v>148.55049894485794</v>
      </c>
      <c r="I292" s="555">
        <f t="shared" si="11"/>
        <v>11884.039915588635</v>
      </c>
      <c r="J292" s="537"/>
    </row>
    <row r="293" spans="1:10" ht="20.25" customHeight="1">
      <c r="A293" s="520"/>
      <c r="B293" s="519" t="s">
        <v>1169</v>
      </c>
      <c r="C293" s="519" t="s">
        <v>1332</v>
      </c>
      <c r="D293" s="521">
        <v>69</v>
      </c>
      <c r="E293" s="521" t="s">
        <v>567</v>
      </c>
      <c r="F293" s="523">
        <v>128.1310156450798</v>
      </c>
      <c r="G293" s="523">
        <v>54.66062171877347</v>
      </c>
      <c r="H293" s="523">
        <f t="shared" si="10"/>
        <v>182.79163736385328</v>
      </c>
      <c r="I293" s="555">
        <f t="shared" si="11"/>
        <v>12612.622978105877</v>
      </c>
      <c r="J293" s="537"/>
    </row>
    <row r="294" spans="1:10" ht="20.25" customHeight="1">
      <c r="A294" s="520"/>
      <c r="B294" s="519" t="s">
        <v>1169</v>
      </c>
      <c r="C294" s="519" t="s">
        <v>1332</v>
      </c>
      <c r="D294" s="521">
        <v>39</v>
      </c>
      <c r="E294" s="521" t="s">
        <v>567</v>
      </c>
      <c r="F294" s="523">
        <v>214.5883996798095</v>
      </c>
      <c r="G294" s="523">
        <v>88.3751262619108</v>
      </c>
      <c r="H294" s="523">
        <f t="shared" si="10"/>
        <v>302.96352594172026</v>
      </c>
      <c r="I294" s="555">
        <f t="shared" si="11"/>
        <v>11815.57751172709</v>
      </c>
      <c r="J294" s="537"/>
    </row>
    <row r="295" spans="1:10" ht="20.25" customHeight="1">
      <c r="A295" s="520"/>
      <c r="B295" s="519" t="s">
        <v>1169</v>
      </c>
      <c r="C295" s="519" t="s">
        <v>1332</v>
      </c>
      <c r="D295" s="521">
        <v>27</v>
      </c>
      <c r="E295" s="521" t="s">
        <v>567</v>
      </c>
      <c r="F295" s="523">
        <v>221.88178203603195</v>
      </c>
      <c r="G295" s="523">
        <v>92.16092827515433</v>
      </c>
      <c r="H295" s="523">
        <f t="shared" si="10"/>
        <v>314.0427103111863</v>
      </c>
      <c r="I295" s="555">
        <f t="shared" si="11"/>
        <v>8479.15317840203</v>
      </c>
      <c r="J295" s="537"/>
    </row>
    <row r="296" spans="1:10" ht="20.25" customHeight="1">
      <c r="A296" s="520"/>
      <c r="B296" s="519" t="s">
        <v>1169</v>
      </c>
      <c r="C296" s="519" t="s">
        <v>1332</v>
      </c>
      <c r="D296" s="521">
        <v>25</v>
      </c>
      <c r="E296" s="521" t="s">
        <v>567</v>
      </c>
      <c r="F296" s="523">
        <v>418.7633597011433</v>
      </c>
      <c r="G296" s="523">
        <v>169.57610802628398</v>
      </c>
      <c r="H296" s="523">
        <f t="shared" si="10"/>
        <v>588.3394677274273</v>
      </c>
      <c r="I296" s="555">
        <f t="shared" si="11"/>
        <v>14708.486693185681</v>
      </c>
      <c r="J296" s="537"/>
    </row>
    <row r="297" spans="1:10" ht="20.25" customHeight="1">
      <c r="A297" s="520"/>
      <c r="B297" s="519" t="s">
        <v>1169</v>
      </c>
      <c r="C297" s="519" t="s">
        <v>1332</v>
      </c>
      <c r="D297" s="521">
        <v>16</v>
      </c>
      <c r="E297" s="521" t="s">
        <v>567</v>
      </c>
      <c r="F297" s="523">
        <v>460.4369913114934</v>
      </c>
      <c r="G297" s="523">
        <v>187.07426378828364</v>
      </c>
      <c r="H297" s="523">
        <f t="shared" si="10"/>
        <v>647.511255099777</v>
      </c>
      <c r="I297" s="555">
        <f t="shared" si="11"/>
        <v>10360.180081596433</v>
      </c>
      <c r="J297" s="537"/>
    </row>
    <row r="298" spans="1:10" ht="20.25" customHeight="1">
      <c r="A298" s="520"/>
      <c r="B298" s="519" t="s">
        <v>1169</v>
      </c>
      <c r="C298" s="519" t="s">
        <v>1332</v>
      </c>
      <c r="D298" s="521">
        <v>9</v>
      </c>
      <c r="E298" s="521" t="s">
        <v>567</v>
      </c>
      <c r="F298" s="523">
        <v>815.656508821843</v>
      </c>
      <c r="G298" s="523">
        <v>326.2347813617107</v>
      </c>
      <c r="H298" s="523">
        <f t="shared" si="10"/>
        <v>1141.8912901835538</v>
      </c>
      <c r="I298" s="555">
        <f t="shared" si="11"/>
        <v>10277.021611651984</v>
      </c>
      <c r="J298" s="537"/>
    </row>
    <row r="299" spans="1:10" ht="20.25" customHeight="1">
      <c r="A299" s="520"/>
      <c r="B299" s="519" t="s">
        <v>1169</v>
      </c>
      <c r="C299" s="519" t="s">
        <v>1332</v>
      </c>
      <c r="D299" s="521">
        <v>12</v>
      </c>
      <c r="E299" s="521" t="s">
        <v>567</v>
      </c>
      <c r="F299" s="523">
        <v>1026.0715834476832</v>
      </c>
      <c r="G299" s="523">
        <v>408.92623635964435</v>
      </c>
      <c r="H299" s="523">
        <f t="shared" si="10"/>
        <v>1434.9978198073277</v>
      </c>
      <c r="I299" s="555">
        <f t="shared" si="11"/>
        <v>17219.973837687932</v>
      </c>
      <c r="J299" s="537"/>
    </row>
    <row r="300" spans="1:10" ht="20.25" customHeight="1">
      <c r="A300" s="520"/>
      <c r="B300" s="519" t="s">
        <v>1169</v>
      </c>
      <c r="C300" s="519" t="s">
        <v>1332</v>
      </c>
      <c r="D300" s="521">
        <v>8</v>
      </c>
      <c r="E300" s="521" t="s">
        <v>567</v>
      </c>
      <c r="F300" s="523">
        <v>1737.5539497318748</v>
      </c>
      <c r="G300" s="523">
        <v>687.0286687655763</v>
      </c>
      <c r="H300" s="523">
        <f t="shared" si="10"/>
        <v>2424.582618497451</v>
      </c>
      <c r="I300" s="555">
        <f t="shared" si="11"/>
        <v>19396.66094797961</v>
      </c>
      <c r="J300" s="537"/>
    </row>
    <row r="301" spans="1:10" ht="20.25" customHeight="1">
      <c r="A301" s="520"/>
      <c r="B301" s="519" t="s">
        <v>1169</v>
      </c>
      <c r="C301" s="519" t="s">
        <v>1332</v>
      </c>
      <c r="D301" s="521">
        <v>5</v>
      </c>
      <c r="E301" s="521" t="s">
        <v>567</v>
      </c>
      <c r="F301" s="523">
        <v>2341.7421161761613</v>
      </c>
      <c r="G301" s="523">
        <v>923.2885492613548</v>
      </c>
      <c r="H301" s="523">
        <f t="shared" si="10"/>
        <v>3265.0306654375163</v>
      </c>
      <c r="I301" s="555">
        <f t="shared" si="11"/>
        <v>16325.153327187581</v>
      </c>
      <c r="J301" s="537"/>
    </row>
    <row r="302" spans="1:10" ht="20.25" customHeight="1">
      <c r="A302" s="520"/>
      <c r="B302" s="519" t="s">
        <v>1169</v>
      </c>
      <c r="C302" s="519" t="s">
        <v>1332</v>
      </c>
      <c r="D302" s="521"/>
      <c r="E302" s="521"/>
      <c r="F302" s="523">
        <v>0</v>
      </c>
      <c r="G302" s="523">
        <v>0</v>
      </c>
      <c r="H302" s="523">
        <f t="shared" si="10"/>
        <v>0</v>
      </c>
      <c r="I302" s="555">
        <f t="shared" si="11"/>
        <v>0</v>
      </c>
      <c r="J302" s="537"/>
    </row>
    <row r="303" spans="1:10" ht="20.25" customHeight="1">
      <c r="A303" s="520"/>
      <c r="B303" s="519" t="s">
        <v>1169</v>
      </c>
      <c r="C303" s="519" t="s">
        <v>1332</v>
      </c>
      <c r="D303" s="521">
        <v>2</v>
      </c>
      <c r="E303" s="521" t="s">
        <v>567</v>
      </c>
      <c r="F303" s="523">
        <v>173.62025873334463</v>
      </c>
      <c r="G303" s="523">
        <v>70.8372245470162</v>
      </c>
      <c r="H303" s="523">
        <f t="shared" si="10"/>
        <v>244.45748328036083</v>
      </c>
      <c r="I303" s="555">
        <f t="shared" si="11"/>
        <v>488.91496656072167</v>
      </c>
      <c r="J303" s="537"/>
    </row>
    <row r="304" spans="1:10" ht="20.25" customHeight="1">
      <c r="A304" s="520"/>
      <c r="B304" s="519" t="s">
        <v>1169</v>
      </c>
      <c r="C304" s="519" t="s">
        <v>1332</v>
      </c>
      <c r="D304" s="521">
        <v>3</v>
      </c>
      <c r="E304" s="521" t="s">
        <v>567</v>
      </c>
      <c r="F304" s="523">
        <v>176.3726659713196</v>
      </c>
      <c r="G304" s="523">
        <v>72.5363640332751</v>
      </c>
      <c r="H304" s="523">
        <f t="shared" si="10"/>
        <v>248.9090300045947</v>
      </c>
      <c r="I304" s="555">
        <f t="shared" si="11"/>
        <v>746.7270900137842</v>
      </c>
      <c r="J304" s="537"/>
    </row>
    <row r="305" spans="1:10" ht="20.25" customHeight="1">
      <c r="A305" s="520"/>
      <c r="B305" s="519" t="s">
        <v>1169</v>
      </c>
      <c r="C305" s="519" t="s">
        <v>1332</v>
      </c>
      <c r="D305" s="521">
        <v>14</v>
      </c>
      <c r="E305" s="521" t="s">
        <v>567</v>
      </c>
      <c r="F305" s="523">
        <v>192.38034849975884</v>
      </c>
      <c r="G305" s="523">
        <v>79.72044501903648</v>
      </c>
      <c r="H305" s="523">
        <f t="shared" si="10"/>
        <v>272.1007935187953</v>
      </c>
      <c r="I305" s="555">
        <f t="shared" si="11"/>
        <v>3809.4111092631338</v>
      </c>
      <c r="J305" s="537"/>
    </row>
    <row r="306" spans="1:10" ht="20.25" customHeight="1">
      <c r="A306" s="520"/>
      <c r="B306" s="519" t="s">
        <v>1169</v>
      </c>
      <c r="C306" s="519" t="s">
        <v>1332</v>
      </c>
      <c r="D306" s="521">
        <v>3</v>
      </c>
      <c r="E306" s="521" t="s">
        <v>567</v>
      </c>
      <c r="F306" s="523">
        <v>211.78631000071582</v>
      </c>
      <c r="G306" s="523">
        <v>87.28211255729981</v>
      </c>
      <c r="H306" s="523">
        <f t="shared" si="10"/>
        <v>299.06842255801564</v>
      </c>
      <c r="I306" s="555">
        <f t="shared" si="11"/>
        <v>897.2052676740469</v>
      </c>
      <c r="J306" s="537"/>
    </row>
    <row r="307" spans="1:10" ht="20.25" customHeight="1">
      <c r="A307" s="520"/>
      <c r="B307" s="519" t="s">
        <v>1169</v>
      </c>
      <c r="C307" s="519" t="s">
        <v>1332</v>
      </c>
      <c r="D307" s="521">
        <v>9</v>
      </c>
      <c r="E307" s="521" t="s">
        <v>567</v>
      </c>
      <c r="F307" s="523">
        <v>263.86344478131787</v>
      </c>
      <c r="G307" s="523">
        <v>108.53626086787179</v>
      </c>
      <c r="H307" s="523">
        <f t="shared" si="10"/>
        <v>372.3997056491896</v>
      </c>
      <c r="I307" s="555">
        <f t="shared" si="11"/>
        <v>3351.597350842707</v>
      </c>
      <c r="J307" s="537"/>
    </row>
    <row r="308" spans="1:10" ht="20.25" customHeight="1">
      <c r="A308" s="520"/>
      <c r="B308" s="519" t="s">
        <v>1169</v>
      </c>
      <c r="C308" s="519" t="s">
        <v>1332</v>
      </c>
      <c r="D308" s="521">
        <v>13</v>
      </c>
      <c r="E308" s="521" t="s">
        <v>567</v>
      </c>
      <c r="F308" s="523">
        <v>529.6346953015931</v>
      </c>
      <c r="G308" s="523">
        <v>212.80976828776068</v>
      </c>
      <c r="H308" s="523">
        <f t="shared" si="10"/>
        <v>742.4444635893537</v>
      </c>
      <c r="I308" s="555">
        <f t="shared" si="11"/>
        <v>9651.7780266616</v>
      </c>
      <c r="J308" s="537"/>
    </row>
    <row r="309" spans="1:10" ht="20.25" customHeight="1">
      <c r="A309" s="520"/>
      <c r="B309" s="519" t="s">
        <v>1169</v>
      </c>
      <c r="C309" s="519" t="s">
        <v>1332</v>
      </c>
      <c r="D309" s="521">
        <v>6</v>
      </c>
      <c r="E309" s="521" t="s">
        <v>567</v>
      </c>
      <c r="F309" s="523">
        <v>589.3728625026959</v>
      </c>
      <c r="G309" s="523">
        <v>237.36283068861312</v>
      </c>
      <c r="H309" s="523">
        <f t="shared" si="10"/>
        <v>826.735693191309</v>
      </c>
      <c r="I309" s="555">
        <f t="shared" si="11"/>
        <v>4960.414159147854</v>
      </c>
      <c r="J309" s="537"/>
    </row>
    <row r="310" spans="1:10" ht="20.25" customHeight="1">
      <c r="A310" s="520"/>
      <c r="B310" s="519" t="s">
        <v>1169</v>
      </c>
      <c r="C310" s="519" t="s">
        <v>1332</v>
      </c>
      <c r="D310" s="521">
        <v>11</v>
      </c>
      <c r="E310" s="521" t="s">
        <v>567</v>
      </c>
      <c r="F310" s="523">
        <v>694.0338929633104</v>
      </c>
      <c r="G310" s="523">
        <v>278.79798658159353</v>
      </c>
      <c r="H310" s="523">
        <f t="shared" si="10"/>
        <v>972.831879544904</v>
      </c>
      <c r="I310" s="555">
        <f t="shared" si="11"/>
        <v>10701.150674993944</v>
      </c>
      <c r="J310" s="537"/>
    </row>
    <row r="311" spans="1:10" ht="20.25" customHeight="1">
      <c r="A311" s="520"/>
      <c r="B311" s="519" t="s">
        <v>1169</v>
      </c>
      <c r="C311" s="519" t="s">
        <v>1332</v>
      </c>
      <c r="D311" s="521">
        <v>9</v>
      </c>
      <c r="E311" s="521" t="s">
        <v>567</v>
      </c>
      <c r="F311" s="523">
        <v>1318.5322413369142</v>
      </c>
      <c r="G311" s="523">
        <v>522.9871846799135</v>
      </c>
      <c r="H311" s="523">
        <f t="shared" si="10"/>
        <v>1841.5194260168278</v>
      </c>
      <c r="I311" s="555">
        <f t="shared" si="11"/>
        <v>16573.67483415145</v>
      </c>
      <c r="J311" s="537"/>
    </row>
    <row r="312" spans="1:10" ht="20.25" customHeight="1">
      <c r="A312" s="554" t="s">
        <v>1349</v>
      </c>
      <c r="B312" s="519" t="s">
        <v>1169</v>
      </c>
      <c r="C312" s="519" t="s">
        <v>1332</v>
      </c>
      <c r="D312" s="521"/>
      <c r="E312" s="521"/>
      <c r="F312" s="523">
        <v>0</v>
      </c>
      <c r="G312" s="523">
        <v>0</v>
      </c>
      <c r="H312" s="523">
        <f t="shared" si="10"/>
        <v>0</v>
      </c>
      <c r="I312" s="555">
        <f t="shared" si="11"/>
        <v>0</v>
      </c>
      <c r="J312" s="537"/>
    </row>
    <row r="313" spans="1:10" ht="20.25" customHeight="1">
      <c r="A313" s="520"/>
      <c r="B313" s="519" t="s">
        <v>1169</v>
      </c>
      <c r="C313" s="519" t="s">
        <v>1332</v>
      </c>
      <c r="D313" s="521">
        <v>2</v>
      </c>
      <c r="E313" s="521" t="s">
        <v>567</v>
      </c>
      <c r="F313" s="523">
        <v>38.99077978994131</v>
      </c>
      <c r="G313" s="523">
        <v>17.706822014698115</v>
      </c>
      <c r="H313" s="523">
        <f t="shared" si="10"/>
        <v>56.69760180463942</v>
      </c>
      <c r="I313" s="555">
        <f t="shared" si="11"/>
        <v>113.39520360927884</v>
      </c>
      <c r="J313" s="537"/>
    </row>
    <row r="314" spans="1:10" ht="20.25" customHeight="1">
      <c r="A314" s="520"/>
      <c r="B314" s="519" t="s">
        <v>1169</v>
      </c>
      <c r="C314" s="519" t="s">
        <v>1332</v>
      </c>
      <c r="D314" s="521">
        <v>32</v>
      </c>
      <c r="E314" s="521" t="s">
        <v>567</v>
      </c>
      <c r="F314" s="523">
        <v>40.1930948650134</v>
      </c>
      <c r="G314" s="523">
        <v>18.17383696121372</v>
      </c>
      <c r="H314" s="523">
        <f t="shared" si="10"/>
        <v>58.366931826227116</v>
      </c>
      <c r="I314" s="555">
        <f t="shared" si="11"/>
        <v>1867.7418184392677</v>
      </c>
      <c r="J314" s="537"/>
    </row>
    <row r="315" spans="1:10" ht="20.25" customHeight="1">
      <c r="A315" s="520"/>
      <c r="B315" s="519" t="s">
        <v>1169</v>
      </c>
      <c r="C315" s="519" t="s">
        <v>1332</v>
      </c>
      <c r="D315" s="521">
        <v>14</v>
      </c>
      <c r="E315" s="521" t="s">
        <v>567</v>
      </c>
      <c r="F315" s="523">
        <v>42.28969388022176</v>
      </c>
      <c r="G315" s="523">
        <v>19.614627753655487</v>
      </c>
      <c r="H315" s="523">
        <f t="shared" si="10"/>
        <v>61.904321633877245</v>
      </c>
      <c r="I315" s="555">
        <f t="shared" si="11"/>
        <v>866.6605028742814</v>
      </c>
      <c r="J315" s="537"/>
    </row>
    <row r="316" spans="1:10" ht="20.25" customHeight="1">
      <c r="A316" s="520"/>
      <c r="B316" s="519" t="s">
        <v>1169</v>
      </c>
      <c r="C316" s="519" t="s">
        <v>1332</v>
      </c>
      <c r="D316" s="521">
        <v>18</v>
      </c>
      <c r="E316" s="521" t="s">
        <v>567</v>
      </c>
      <c r="F316" s="523">
        <v>46.482891910638486</v>
      </c>
      <c r="G316" s="523">
        <v>21.880147068667366</v>
      </c>
      <c r="H316" s="523">
        <f t="shared" si="10"/>
        <v>68.36303897930586</v>
      </c>
      <c r="I316" s="555">
        <f t="shared" si="11"/>
        <v>1230.5347016275055</v>
      </c>
      <c r="J316" s="537"/>
    </row>
    <row r="317" spans="1:10" ht="20.25" customHeight="1">
      <c r="A317" s="520"/>
      <c r="B317" s="519" t="s">
        <v>1169</v>
      </c>
      <c r="C317" s="519" t="s">
        <v>1332</v>
      </c>
      <c r="D317" s="521">
        <v>14</v>
      </c>
      <c r="E317" s="521" t="s">
        <v>567</v>
      </c>
      <c r="F317" s="523">
        <v>51.59024685763895</v>
      </c>
      <c r="G317" s="523">
        <v>23.86744471341463</v>
      </c>
      <c r="H317" s="523">
        <f t="shared" si="10"/>
        <v>75.45769157105359</v>
      </c>
      <c r="I317" s="555">
        <f t="shared" si="11"/>
        <v>1056.4076819947502</v>
      </c>
      <c r="J317" s="537"/>
    </row>
    <row r="318" spans="1:10" ht="20.25" customHeight="1">
      <c r="A318" s="520"/>
      <c r="B318" s="519" t="s">
        <v>1169</v>
      </c>
      <c r="C318" s="519" t="s">
        <v>1332</v>
      </c>
      <c r="D318" s="521">
        <v>34</v>
      </c>
      <c r="E318" s="521" t="s">
        <v>567</v>
      </c>
      <c r="F318" s="523">
        <v>69.07846613141487</v>
      </c>
      <c r="G318" s="523">
        <v>31.319810881216867</v>
      </c>
      <c r="H318" s="523">
        <f t="shared" si="10"/>
        <v>100.39827701263174</v>
      </c>
      <c r="I318" s="555">
        <f t="shared" si="11"/>
        <v>3413.541418429479</v>
      </c>
      <c r="J318" s="537"/>
    </row>
    <row r="319" spans="1:10" ht="20.25" customHeight="1">
      <c r="A319" s="520"/>
      <c r="B319" s="519" t="s">
        <v>1169</v>
      </c>
      <c r="C319" s="519" t="s">
        <v>1332</v>
      </c>
      <c r="D319" s="521">
        <v>22</v>
      </c>
      <c r="E319" s="521" t="s">
        <v>567</v>
      </c>
      <c r="F319" s="523">
        <v>84.28129311373142</v>
      </c>
      <c r="G319" s="523">
        <v>39.11995413684988</v>
      </c>
      <c r="H319" s="523">
        <f t="shared" si="10"/>
        <v>123.40124725058129</v>
      </c>
      <c r="I319" s="555">
        <f t="shared" si="11"/>
        <v>2714.8274395127883</v>
      </c>
      <c r="J319" s="537"/>
    </row>
    <row r="320" spans="1:10" ht="20.25" customHeight="1">
      <c r="A320" s="520"/>
      <c r="B320" s="519" t="s">
        <v>1169</v>
      </c>
      <c r="C320" s="519" t="s">
        <v>1332</v>
      </c>
      <c r="D320" s="521">
        <v>12</v>
      </c>
      <c r="E320" s="521" t="s">
        <v>567</v>
      </c>
      <c r="F320" s="523">
        <v>102.27627328691791</v>
      </c>
      <c r="G320" s="523">
        <v>47.38711233899849</v>
      </c>
      <c r="H320" s="523">
        <f t="shared" si="10"/>
        <v>149.66338562591642</v>
      </c>
      <c r="I320" s="555">
        <f t="shared" si="11"/>
        <v>1795.960627510997</v>
      </c>
      <c r="J320" s="537"/>
    </row>
    <row r="321" spans="1:10" ht="20.25" customHeight="1">
      <c r="A321" s="520"/>
      <c r="B321" s="519" t="s">
        <v>1169</v>
      </c>
      <c r="C321" s="519" t="s">
        <v>1332</v>
      </c>
      <c r="D321" s="521">
        <v>24</v>
      </c>
      <c r="E321" s="521" t="s">
        <v>567</v>
      </c>
      <c r="F321" s="523">
        <v>126.86908164066529</v>
      </c>
      <c r="G321" s="523">
        <v>57.601822232999425</v>
      </c>
      <c r="H321" s="523">
        <f t="shared" si="10"/>
        <v>184.47090387366472</v>
      </c>
      <c r="I321" s="555">
        <f t="shared" si="11"/>
        <v>4427.301692967953</v>
      </c>
      <c r="J321" s="537"/>
    </row>
    <row r="322" spans="1:10" ht="20.25" customHeight="1">
      <c r="A322" s="520"/>
      <c r="B322" s="519" t="s">
        <v>1169</v>
      </c>
      <c r="C322" s="519" t="s">
        <v>1332</v>
      </c>
      <c r="D322" s="521">
        <v>6</v>
      </c>
      <c r="E322" s="521" t="s">
        <v>567</v>
      </c>
      <c r="F322" s="523">
        <v>142.45943166370756</v>
      </c>
      <c r="G322" s="523">
        <v>64.31888827224518</v>
      </c>
      <c r="H322" s="523">
        <f t="shared" si="10"/>
        <v>206.77831993595274</v>
      </c>
      <c r="I322" s="555">
        <f t="shared" si="11"/>
        <v>1240.6699196157165</v>
      </c>
      <c r="J322" s="537"/>
    </row>
    <row r="323" spans="1:10" ht="20.25" customHeight="1">
      <c r="A323" s="520"/>
      <c r="B323" s="519" t="s">
        <v>1169</v>
      </c>
      <c r="C323" s="519" t="s">
        <v>1332</v>
      </c>
      <c r="D323" s="521">
        <v>22</v>
      </c>
      <c r="E323" s="521" t="s">
        <v>567</v>
      </c>
      <c r="F323" s="523">
        <v>167.95646044581494</v>
      </c>
      <c r="G323" s="523">
        <v>74.88137525407687</v>
      </c>
      <c r="H323" s="523">
        <f t="shared" si="10"/>
        <v>242.8378356998918</v>
      </c>
      <c r="I323" s="555">
        <f t="shared" si="11"/>
        <v>5342.432385397619</v>
      </c>
      <c r="J323" s="537"/>
    </row>
    <row r="324" spans="1:10" ht="20.25" customHeight="1">
      <c r="A324" s="520"/>
      <c r="B324" s="519" t="s">
        <v>1169</v>
      </c>
      <c r="C324" s="519" t="s">
        <v>1332</v>
      </c>
      <c r="D324" s="521">
        <v>32</v>
      </c>
      <c r="E324" s="521" t="s">
        <v>567</v>
      </c>
      <c r="F324" s="523">
        <v>220.44099124359016</v>
      </c>
      <c r="G324" s="523">
        <v>95.97653975306908</v>
      </c>
      <c r="H324" s="523">
        <f t="shared" si="10"/>
        <v>316.41753099665925</v>
      </c>
      <c r="I324" s="555">
        <f t="shared" si="11"/>
        <v>10125.360991893096</v>
      </c>
      <c r="J324" s="537"/>
    </row>
    <row r="325" spans="1:10" ht="20.25" customHeight="1">
      <c r="A325" s="520"/>
      <c r="B325" s="519" t="s">
        <v>1169</v>
      </c>
      <c r="C325" s="519" t="s">
        <v>1332</v>
      </c>
      <c r="D325" s="521">
        <v>55</v>
      </c>
      <c r="E325" s="521" t="s">
        <v>567</v>
      </c>
      <c r="F325" s="523">
        <v>296.9320775899123</v>
      </c>
      <c r="G325" s="523">
        <v>126.43187615882088</v>
      </c>
      <c r="H325" s="523">
        <f t="shared" si="10"/>
        <v>423.3639537487332</v>
      </c>
      <c r="I325" s="555">
        <f t="shared" si="11"/>
        <v>23285.017456180325</v>
      </c>
      <c r="J325" s="537"/>
    </row>
    <row r="326" spans="1:10" ht="20.25" customHeight="1">
      <c r="A326" s="520"/>
      <c r="B326" s="519" t="s">
        <v>1169</v>
      </c>
      <c r="C326" s="519" t="s">
        <v>1332</v>
      </c>
      <c r="D326" s="521">
        <v>36</v>
      </c>
      <c r="E326" s="521" t="s">
        <v>567</v>
      </c>
      <c r="F326" s="523">
        <v>399.9039050524918</v>
      </c>
      <c r="G326" s="523">
        <v>167.22116031725847</v>
      </c>
      <c r="H326" s="523">
        <f t="shared" si="10"/>
        <v>567.1250653697502</v>
      </c>
      <c r="I326" s="555">
        <f t="shared" si="11"/>
        <v>20416.502353311007</v>
      </c>
      <c r="J326" s="537"/>
    </row>
    <row r="327" spans="1:10" ht="20.25" customHeight="1">
      <c r="A327" s="520"/>
      <c r="B327" s="519" t="s">
        <v>1169</v>
      </c>
      <c r="C327" s="519" t="s">
        <v>1332</v>
      </c>
      <c r="D327" s="521">
        <v>2</v>
      </c>
      <c r="E327" s="521" t="s">
        <v>567</v>
      </c>
      <c r="F327" s="523">
        <v>452.388435850267</v>
      </c>
      <c r="G327" s="523">
        <v>192.06238087659924</v>
      </c>
      <c r="H327" s="523">
        <f t="shared" si="10"/>
        <v>644.4508167268663</v>
      </c>
      <c r="I327" s="555">
        <f t="shared" si="11"/>
        <v>1288.9016334537325</v>
      </c>
      <c r="J327" s="537"/>
    </row>
    <row r="328" spans="1:10" ht="20.25" customHeight="1">
      <c r="A328" s="520"/>
      <c r="B328" s="519" t="s">
        <v>1169</v>
      </c>
      <c r="C328" s="519" t="s">
        <v>1332</v>
      </c>
      <c r="D328" s="521"/>
      <c r="E328" s="521"/>
      <c r="F328" s="523">
        <v>0</v>
      </c>
      <c r="G328" s="523">
        <v>0</v>
      </c>
      <c r="H328" s="523">
        <f t="shared" si="10"/>
        <v>0</v>
      </c>
      <c r="I328" s="555">
        <f t="shared" si="11"/>
        <v>0</v>
      </c>
      <c r="J328" s="537"/>
    </row>
    <row r="329" spans="1:10" ht="20.25" customHeight="1">
      <c r="A329" s="520"/>
      <c r="B329" s="519" t="s">
        <v>1169</v>
      </c>
      <c r="C329" s="519" t="s">
        <v>1332</v>
      </c>
      <c r="D329" s="521">
        <v>2</v>
      </c>
      <c r="E329" s="521" t="s">
        <v>567</v>
      </c>
      <c r="F329" s="523">
        <v>13.791845654546007</v>
      </c>
      <c r="G329" s="523">
        <v>7.8796351614228985</v>
      </c>
      <c r="H329" s="523">
        <f t="shared" si="10"/>
        <v>21.671480815968906</v>
      </c>
      <c r="I329" s="555">
        <f t="shared" si="11"/>
        <v>43.34296163193781</v>
      </c>
      <c r="J329" s="537"/>
    </row>
    <row r="330" spans="1:10" ht="20.25" customHeight="1">
      <c r="A330" s="520"/>
      <c r="B330" s="519" t="s">
        <v>1169</v>
      </c>
      <c r="C330" s="519" t="s">
        <v>1332</v>
      </c>
      <c r="D330" s="521">
        <v>32</v>
      </c>
      <c r="E330" s="521" t="s">
        <v>567</v>
      </c>
      <c r="F330" s="523">
        <v>13.791845654546007</v>
      </c>
      <c r="G330" s="523">
        <v>7.8796351614228985</v>
      </c>
      <c r="H330" s="523">
        <f t="shared" si="10"/>
        <v>21.671480815968906</v>
      </c>
      <c r="I330" s="555">
        <f t="shared" si="11"/>
        <v>693.487386111005</v>
      </c>
      <c r="J330" s="537"/>
    </row>
    <row r="331" spans="1:10" ht="20.25" customHeight="1">
      <c r="A331" s="520"/>
      <c r="B331" s="519" t="s">
        <v>1169</v>
      </c>
      <c r="C331" s="519" t="s">
        <v>1332</v>
      </c>
      <c r="D331" s="521">
        <v>12</v>
      </c>
      <c r="E331" s="521" t="s">
        <v>567</v>
      </c>
      <c r="F331" s="523">
        <v>16.494570451402286</v>
      </c>
      <c r="G331" s="523">
        <v>9.558901671234336</v>
      </c>
      <c r="H331" s="523">
        <f t="shared" si="10"/>
        <v>26.05347212263662</v>
      </c>
      <c r="I331" s="555">
        <f t="shared" si="11"/>
        <v>312.64166547163944</v>
      </c>
      <c r="J331" s="537"/>
    </row>
    <row r="332" spans="1:10" ht="20.25" customHeight="1">
      <c r="A332" s="520"/>
      <c r="B332" s="519" t="s">
        <v>1169</v>
      </c>
      <c r="C332" s="519" t="s">
        <v>1332</v>
      </c>
      <c r="D332" s="521">
        <v>18</v>
      </c>
      <c r="E332" s="521" t="s">
        <v>567</v>
      </c>
      <c r="F332" s="523">
        <v>21.60192539840275</v>
      </c>
      <c r="G332" s="523">
        <v>12.172198074076988</v>
      </c>
      <c r="H332" s="523">
        <f t="shared" si="10"/>
        <v>33.77412347247974</v>
      </c>
      <c r="I332" s="555">
        <f t="shared" si="11"/>
        <v>607.9342225046353</v>
      </c>
      <c r="J332" s="537"/>
    </row>
    <row r="333" spans="1:10" ht="20.25" customHeight="1">
      <c r="A333" s="520"/>
      <c r="B333" s="519" t="s">
        <v>1169</v>
      </c>
      <c r="C333" s="519" t="s">
        <v>1332</v>
      </c>
      <c r="D333" s="521">
        <v>14</v>
      </c>
      <c r="E333" s="521" t="s">
        <v>567</v>
      </c>
      <c r="F333" s="523">
        <v>23.390493278675287</v>
      </c>
      <c r="G333" s="523">
        <v>12.877688737962266</v>
      </c>
      <c r="H333" s="523">
        <f t="shared" si="10"/>
        <v>36.26818201663755</v>
      </c>
      <c r="I333" s="555">
        <f t="shared" si="11"/>
        <v>507.75454823292574</v>
      </c>
      <c r="J333" s="537"/>
    </row>
    <row r="334" spans="1:10" ht="20.25" customHeight="1">
      <c r="A334" s="520"/>
      <c r="B334" s="519" t="s">
        <v>1169</v>
      </c>
      <c r="C334" s="519" t="s">
        <v>1332</v>
      </c>
      <c r="D334" s="521">
        <v>26</v>
      </c>
      <c r="E334" s="521" t="s">
        <v>567</v>
      </c>
      <c r="F334" s="523">
        <v>25.18899764717156</v>
      </c>
      <c r="G334" s="523">
        <v>14.199241671719195</v>
      </c>
      <c r="H334" s="523">
        <f t="shared" si="10"/>
        <v>39.388239318890754</v>
      </c>
      <c r="I334" s="555">
        <f t="shared" si="11"/>
        <v>1024.0942222911597</v>
      </c>
      <c r="J334" s="537"/>
    </row>
    <row r="335" spans="1:10" ht="20.25" customHeight="1">
      <c r="A335" s="520"/>
      <c r="B335" s="519" t="s">
        <v>1169</v>
      </c>
      <c r="C335" s="519" t="s">
        <v>1332</v>
      </c>
      <c r="D335" s="521">
        <v>18</v>
      </c>
      <c r="E335" s="521" t="s">
        <v>567</v>
      </c>
      <c r="F335" s="523">
        <v>32.99907739102831</v>
      </c>
      <c r="G335" s="523">
        <v>19.12773983069241</v>
      </c>
      <c r="H335" s="523">
        <f t="shared" si="10"/>
        <v>52.126817221720714</v>
      </c>
      <c r="I335" s="555">
        <f t="shared" si="11"/>
        <v>938.2827099909729</v>
      </c>
      <c r="J335" s="537"/>
    </row>
    <row r="336" spans="1:10" ht="20.25" customHeight="1">
      <c r="A336" s="520"/>
      <c r="B336" s="519" t="s">
        <v>1169</v>
      </c>
      <c r="C336" s="519" t="s">
        <v>1332</v>
      </c>
      <c r="D336" s="521">
        <v>12</v>
      </c>
      <c r="E336" s="521" t="s">
        <v>567</v>
      </c>
      <c r="F336" s="523">
        <v>38.69268514322921</v>
      </c>
      <c r="G336" s="523">
        <v>22.59557422077638</v>
      </c>
      <c r="H336" s="523">
        <f t="shared" si="10"/>
        <v>61.2882593640056</v>
      </c>
      <c r="I336" s="555">
        <f t="shared" si="11"/>
        <v>735.4591123680672</v>
      </c>
      <c r="J336" s="537"/>
    </row>
    <row r="337" spans="1:10" ht="20.25" customHeight="1">
      <c r="A337" s="520"/>
      <c r="B337" s="519" t="s">
        <v>1169</v>
      </c>
      <c r="C337" s="519" t="s">
        <v>1332</v>
      </c>
      <c r="D337" s="521">
        <v>24</v>
      </c>
      <c r="E337" s="521" t="s">
        <v>567</v>
      </c>
      <c r="F337" s="523">
        <v>48.88752206078268</v>
      </c>
      <c r="G337" s="523">
        <v>27.1961682683663</v>
      </c>
      <c r="H337" s="523">
        <f t="shared" si="10"/>
        <v>76.08369032914898</v>
      </c>
      <c r="I337" s="555">
        <f t="shared" si="11"/>
        <v>1826.0085678995756</v>
      </c>
      <c r="J337" s="537"/>
    </row>
    <row r="338" spans="1:10" ht="20.25" customHeight="1">
      <c r="A338" s="520"/>
      <c r="B338" s="519" t="s">
        <v>1169</v>
      </c>
      <c r="C338" s="519" t="s">
        <v>1332</v>
      </c>
      <c r="D338" s="521">
        <v>6</v>
      </c>
      <c r="E338" s="521" t="s">
        <v>567</v>
      </c>
      <c r="F338" s="523">
        <v>67.48862801561707</v>
      </c>
      <c r="G338" s="523">
        <v>35.06586694156546</v>
      </c>
      <c r="H338" s="523">
        <f t="shared" si="10"/>
        <v>102.55449495718253</v>
      </c>
      <c r="I338" s="555">
        <f t="shared" si="11"/>
        <v>615.3269697430951</v>
      </c>
      <c r="J338" s="537"/>
    </row>
    <row r="339" spans="1:10" ht="20.25" customHeight="1">
      <c r="A339" s="520"/>
      <c r="B339" s="519" t="s">
        <v>1169</v>
      </c>
      <c r="C339" s="519" t="s">
        <v>1332</v>
      </c>
      <c r="D339" s="521">
        <v>10</v>
      </c>
      <c r="E339" s="521" t="s">
        <v>567</v>
      </c>
      <c r="F339" s="523">
        <v>83.07897803865934</v>
      </c>
      <c r="G339" s="523">
        <v>41.7829329808112</v>
      </c>
      <c r="H339" s="523">
        <f t="shared" si="10"/>
        <v>124.86191101947054</v>
      </c>
      <c r="I339" s="555">
        <f t="shared" si="11"/>
        <v>1248.6191101947054</v>
      </c>
      <c r="J339" s="537"/>
    </row>
    <row r="340" spans="1:10" ht="20.25" customHeight="1">
      <c r="A340" s="520"/>
      <c r="B340" s="519" t="s">
        <v>1169</v>
      </c>
      <c r="C340" s="519" t="s">
        <v>1332</v>
      </c>
      <c r="D340" s="521">
        <v>18</v>
      </c>
      <c r="E340" s="521" t="s">
        <v>567</v>
      </c>
      <c r="F340" s="523">
        <v>107.06566061075881</v>
      </c>
      <c r="G340" s="523">
        <v>51.75916715744248</v>
      </c>
      <c r="H340" s="523">
        <f t="shared" si="10"/>
        <v>158.8248277682013</v>
      </c>
      <c r="I340" s="555">
        <f t="shared" si="11"/>
        <v>2858.846899827623</v>
      </c>
      <c r="J340" s="537"/>
    </row>
    <row r="341" spans="1:10" ht="20.25" customHeight="1">
      <c r="A341" s="520"/>
      <c r="B341" s="519" t="s">
        <v>1169</v>
      </c>
      <c r="C341" s="519" t="s">
        <v>1332</v>
      </c>
      <c r="D341" s="521">
        <v>18</v>
      </c>
      <c r="E341" s="521" t="s">
        <v>567</v>
      </c>
      <c r="F341" s="523">
        <v>185.35525132557723</v>
      </c>
      <c r="G341" s="523">
        <v>83.54599298517495</v>
      </c>
      <c r="H341" s="523">
        <f t="shared" si="10"/>
        <v>268.9012443107522</v>
      </c>
      <c r="I341" s="555">
        <f t="shared" si="11"/>
        <v>4840.222397593539</v>
      </c>
      <c r="J341" s="537"/>
    </row>
    <row r="342" spans="1:10" ht="20.25" customHeight="1">
      <c r="A342" s="520"/>
      <c r="B342" s="519" t="s">
        <v>1169</v>
      </c>
      <c r="C342" s="519" t="s">
        <v>1332</v>
      </c>
      <c r="D342" s="521">
        <v>2</v>
      </c>
      <c r="E342" s="521" t="s">
        <v>567</v>
      </c>
      <c r="F342" s="523">
        <v>349.91343279887434</v>
      </c>
      <c r="G342" s="523">
        <v>161.47787012393886</v>
      </c>
      <c r="H342" s="523">
        <f t="shared" si="10"/>
        <v>511.3913029228132</v>
      </c>
      <c r="I342" s="555">
        <f t="shared" si="11"/>
        <v>1022.7826058456264</v>
      </c>
      <c r="J342" s="537"/>
    </row>
    <row r="343" spans="1:10" ht="20.25" customHeight="1">
      <c r="A343" s="520"/>
      <c r="B343" s="519" t="s">
        <v>1169</v>
      </c>
      <c r="C343" s="519" t="s">
        <v>1332</v>
      </c>
      <c r="D343" s="521">
        <v>2</v>
      </c>
      <c r="E343" s="521" t="s">
        <v>567</v>
      </c>
      <c r="F343" s="523">
        <v>424.89417293518864</v>
      </c>
      <c r="G343" s="523">
        <v>203.23099364007888</v>
      </c>
      <c r="H343" s="523">
        <f t="shared" si="10"/>
        <v>628.1251665752675</v>
      </c>
      <c r="I343" s="555">
        <f t="shared" si="11"/>
        <v>1256.250333150535</v>
      </c>
      <c r="J343" s="537"/>
    </row>
    <row r="344" spans="1:10" ht="20.25" customHeight="1">
      <c r="A344" s="520"/>
      <c r="B344" s="519" t="s">
        <v>1169</v>
      </c>
      <c r="C344" s="519" t="s">
        <v>1332</v>
      </c>
      <c r="D344" s="521">
        <v>4</v>
      </c>
      <c r="E344" s="521" t="s">
        <v>567</v>
      </c>
      <c r="F344" s="523">
        <v>489.8788059184241</v>
      </c>
      <c r="G344" s="523">
        <v>234.82902619156036</v>
      </c>
      <c r="H344" s="523">
        <f t="shared" si="10"/>
        <v>724.7078321099845</v>
      </c>
      <c r="I344" s="555">
        <f t="shared" si="11"/>
        <v>2898.831328439938</v>
      </c>
      <c r="J344" s="537"/>
    </row>
    <row r="345" spans="1:10" ht="20.25" customHeight="1">
      <c r="A345" s="556" t="s">
        <v>1350</v>
      </c>
      <c r="B345" s="519" t="s">
        <v>1169</v>
      </c>
      <c r="C345" s="519" t="s">
        <v>1332</v>
      </c>
      <c r="D345" s="524"/>
      <c r="E345" s="524"/>
      <c r="F345" s="523">
        <v>0</v>
      </c>
      <c r="G345" s="523">
        <v>0</v>
      </c>
      <c r="H345" s="523">
        <f t="shared" si="10"/>
        <v>0</v>
      </c>
      <c r="I345" s="555">
        <f t="shared" si="11"/>
        <v>0</v>
      </c>
      <c r="J345" s="537"/>
    </row>
    <row r="346" spans="1:10" ht="20.25" customHeight="1">
      <c r="A346" s="556"/>
      <c r="B346" s="519" t="s">
        <v>1169</v>
      </c>
      <c r="C346" s="519" t="s">
        <v>1332</v>
      </c>
      <c r="D346" s="524"/>
      <c r="E346" s="524"/>
      <c r="F346" s="523">
        <v>0</v>
      </c>
      <c r="G346" s="523">
        <v>0</v>
      </c>
      <c r="H346" s="523">
        <f t="shared" si="10"/>
        <v>0</v>
      </c>
      <c r="I346" s="555">
        <f t="shared" si="11"/>
        <v>0</v>
      </c>
      <c r="J346" s="537"/>
    </row>
    <row r="347" spans="1:10" ht="20.25" customHeight="1">
      <c r="A347" s="557"/>
      <c r="B347" s="519" t="s">
        <v>1169</v>
      </c>
      <c r="C347" s="519" t="s">
        <v>1332</v>
      </c>
      <c r="D347" s="524">
        <v>12</v>
      </c>
      <c r="E347" s="524" t="s">
        <v>1341</v>
      </c>
      <c r="F347" s="523">
        <v>2.5338044970527602</v>
      </c>
      <c r="G347" s="523">
        <v>5.365703640817611</v>
      </c>
      <c r="H347" s="523">
        <f t="shared" si="10"/>
        <v>7.899508137870372</v>
      </c>
      <c r="I347" s="555">
        <f t="shared" si="11"/>
        <v>94.79409765444447</v>
      </c>
      <c r="J347" s="537"/>
    </row>
    <row r="348" spans="1:10" ht="20.25" customHeight="1">
      <c r="A348" s="557"/>
      <c r="B348" s="519" t="s">
        <v>1169</v>
      </c>
      <c r="C348" s="519" t="s">
        <v>1332</v>
      </c>
      <c r="D348" s="524">
        <v>5</v>
      </c>
      <c r="E348" s="524" t="s">
        <v>1341</v>
      </c>
      <c r="F348" s="523">
        <v>2.732534261527487</v>
      </c>
      <c r="G348" s="523">
        <v>6.697193062798277</v>
      </c>
      <c r="H348" s="523">
        <f t="shared" si="10"/>
        <v>9.429727324325764</v>
      </c>
      <c r="I348" s="555">
        <f t="shared" si="11"/>
        <v>47.148636621628825</v>
      </c>
      <c r="J348" s="537"/>
    </row>
    <row r="349" spans="1:10" ht="20.25" customHeight="1">
      <c r="A349" s="557"/>
      <c r="B349" s="519" t="s">
        <v>1169</v>
      </c>
      <c r="C349" s="519" t="s">
        <v>1332</v>
      </c>
      <c r="D349" s="524">
        <v>37</v>
      </c>
      <c r="E349" s="524" t="s">
        <v>1341</v>
      </c>
      <c r="F349" s="523">
        <v>3.0107559317921035</v>
      </c>
      <c r="G349" s="523">
        <v>6.806494433259376</v>
      </c>
      <c r="H349" s="523">
        <f t="shared" si="10"/>
        <v>9.817250365051478</v>
      </c>
      <c r="I349" s="555">
        <f t="shared" si="11"/>
        <v>363.2382635069047</v>
      </c>
      <c r="J349" s="537"/>
    </row>
    <row r="350" spans="1:10" ht="20.25" customHeight="1">
      <c r="A350" s="557"/>
      <c r="B350" s="519" t="s">
        <v>1169</v>
      </c>
      <c r="C350" s="519" t="s">
        <v>1332</v>
      </c>
      <c r="D350" s="524">
        <v>15</v>
      </c>
      <c r="E350" s="524" t="s">
        <v>1341</v>
      </c>
      <c r="F350" s="523">
        <v>3.229358672714303</v>
      </c>
      <c r="G350" s="523">
        <v>7.511985097144654</v>
      </c>
      <c r="H350" s="523">
        <f t="shared" si="10"/>
        <v>10.741343769858958</v>
      </c>
      <c r="I350" s="555">
        <f t="shared" si="11"/>
        <v>161.12015654788436</v>
      </c>
      <c r="J350" s="537"/>
    </row>
    <row r="351" spans="1:10" ht="20.25" customHeight="1">
      <c r="A351" s="557"/>
      <c r="B351" s="519" t="s">
        <v>1169</v>
      </c>
      <c r="C351" s="519" t="s">
        <v>1332</v>
      </c>
      <c r="D351" s="524">
        <v>30</v>
      </c>
      <c r="E351" s="524" t="s">
        <v>1341</v>
      </c>
      <c r="F351" s="523">
        <v>6.369288951414979</v>
      </c>
      <c r="G351" s="523">
        <v>11.86416693914116</v>
      </c>
      <c r="H351" s="523">
        <f t="shared" si="10"/>
        <v>18.23345589055614</v>
      </c>
      <c r="I351" s="555">
        <f t="shared" si="11"/>
        <v>547.0036767166843</v>
      </c>
      <c r="J351" s="537"/>
    </row>
    <row r="352" spans="1:10" ht="20.25" customHeight="1">
      <c r="A352" s="557"/>
      <c r="B352" s="519" t="s">
        <v>1169</v>
      </c>
      <c r="C352" s="519" t="s">
        <v>1332</v>
      </c>
      <c r="D352" s="524">
        <v>224</v>
      </c>
      <c r="E352" s="524" t="s">
        <v>1341</v>
      </c>
      <c r="F352" s="523">
        <v>7.243699915103774</v>
      </c>
      <c r="G352" s="523">
        <v>14.586764712444912</v>
      </c>
      <c r="H352" s="523">
        <f t="shared" si="10"/>
        <v>21.830464627548686</v>
      </c>
      <c r="I352" s="555">
        <f t="shared" si="11"/>
        <v>4890.024076570906</v>
      </c>
      <c r="J352" s="537"/>
    </row>
    <row r="353" spans="1:10" ht="20.25" customHeight="1">
      <c r="A353" s="557"/>
      <c r="B353" s="519" t="s">
        <v>1169</v>
      </c>
      <c r="C353" s="519" t="s">
        <v>1332</v>
      </c>
      <c r="D353" s="524">
        <v>26</v>
      </c>
      <c r="E353" s="524" t="s">
        <v>1341</v>
      </c>
      <c r="F353" s="523">
        <v>8.654681242874332</v>
      </c>
      <c r="G353" s="523">
        <v>17.25968004462998</v>
      </c>
      <c r="H353" s="523">
        <f aca="true" t="shared" si="12" ref="H353:H416">G353+F353</f>
        <v>25.914361287504313</v>
      </c>
      <c r="I353" s="555">
        <f aca="true" t="shared" si="13" ref="I353:I416">H353*D353</f>
        <v>673.7733934751121</v>
      </c>
      <c r="J353" s="537"/>
    </row>
    <row r="354" spans="1:10" ht="20.25" customHeight="1">
      <c r="A354" s="557"/>
      <c r="B354" s="519" t="s">
        <v>1169</v>
      </c>
      <c r="C354" s="519" t="s">
        <v>1332</v>
      </c>
      <c r="D354" s="524">
        <v>110</v>
      </c>
      <c r="E354" s="524" t="s">
        <v>1341</v>
      </c>
      <c r="F354" s="523">
        <v>12.162261585853251</v>
      </c>
      <c r="G354" s="523">
        <v>29.441814606930702</v>
      </c>
      <c r="H354" s="523">
        <f t="shared" si="12"/>
        <v>41.60407619278395</v>
      </c>
      <c r="I354" s="555">
        <f t="shared" si="13"/>
        <v>4576.448381206234</v>
      </c>
      <c r="J354" s="537"/>
    </row>
    <row r="355" spans="1:10" ht="20.25" customHeight="1">
      <c r="A355" s="557"/>
      <c r="B355" s="519" t="s">
        <v>1169</v>
      </c>
      <c r="C355" s="519" t="s">
        <v>1332</v>
      </c>
      <c r="D355" s="524">
        <v>160</v>
      </c>
      <c r="E355" s="524" t="s">
        <v>1341</v>
      </c>
      <c r="F355" s="523">
        <v>13.851464583888424</v>
      </c>
      <c r="G355" s="523">
        <v>34.47961413636502</v>
      </c>
      <c r="H355" s="523">
        <f t="shared" si="12"/>
        <v>48.331078720253444</v>
      </c>
      <c r="I355" s="555">
        <f t="shared" si="13"/>
        <v>7732.9725952405515</v>
      </c>
      <c r="J355" s="537"/>
    </row>
    <row r="356" spans="1:10" ht="20.25" customHeight="1">
      <c r="A356" s="554" t="s">
        <v>1351</v>
      </c>
      <c r="B356" s="519" t="s">
        <v>1169</v>
      </c>
      <c r="C356" s="519" t="s">
        <v>1332</v>
      </c>
      <c r="D356" s="521">
        <v>53</v>
      </c>
      <c r="E356" s="521" t="s">
        <v>567</v>
      </c>
      <c r="F356" s="523">
        <v>6.498463298323551</v>
      </c>
      <c r="G356" s="523">
        <v>5.037799529434313</v>
      </c>
      <c r="H356" s="523">
        <f t="shared" si="12"/>
        <v>11.536262827757863</v>
      </c>
      <c r="I356" s="555">
        <f t="shared" si="13"/>
        <v>611.4219298711668</v>
      </c>
      <c r="J356" s="537"/>
    </row>
    <row r="357" spans="1:10" ht="20.25" customHeight="1">
      <c r="A357" s="554" t="s">
        <v>1352</v>
      </c>
      <c r="B357" s="519" t="s">
        <v>1169</v>
      </c>
      <c r="C357" s="519" t="s">
        <v>1332</v>
      </c>
      <c r="D357" s="521">
        <v>30</v>
      </c>
      <c r="E357" s="521" t="s">
        <v>567</v>
      </c>
      <c r="F357" s="523">
        <v>10.999692463676102</v>
      </c>
      <c r="G357" s="523">
        <v>6.786621456811904</v>
      </c>
      <c r="H357" s="523">
        <f t="shared" si="12"/>
        <v>17.786313920488006</v>
      </c>
      <c r="I357" s="555">
        <f t="shared" si="13"/>
        <v>533.5894176146402</v>
      </c>
      <c r="J357" s="537"/>
    </row>
    <row r="358" spans="1:10" ht="20.25" customHeight="1">
      <c r="A358" s="554" t="s">
        <v>3325</v>
      </c>
      <c r="B358" s="519" t="s">
        <v>1169</v>
      </c>
      <c r="C358" s="519" t="s">
        <v>1332</v>
      </c>
      <c r="D358" s="521"/>
      <c r="E358" s="521"/>
      <c r="F358" s="523">
        <v>0</v>
      </c>
      <c r="G358" s="523">
        <v>0</v>
      </c>
      <c r="H358" s="523">
        <f t="shared" si="12"/>
        <v>0</v>
      </c>
      <c r="I358" s="555">
        <f t="shared" si="13"/>
        <v>0</v>
      </c>
      <c r="J358" s="537"/>
    </row>
    <row r="359" spans="1:10" ht="20.25" customHeight="1">
      <c r="A359" s="520"/>
      <c r="B359" s="519" t="s">
        <v>1169</v>
      </c>
      <c r="C359" s="519" t="s">
        <v>1332</v>
      </c>
      <c r="D359" s="521">
        <v>40</v>
      </c>
      <c r="E359" s="521" t="s">
        <v>567</v>
      </c>
      <c r="F359" s="523">
        <v>149.96148027262848</v>
      </c>
      <c r="G359" s="523">
        <v>77.24625945132611</v>
      </c>
      <c r="H359" s="523">
        <f t="shared" si="12"/>
        <v>227.2077397239546</v>
      </c>
      <c r="I359" s="555">
        <f t="shared" si="13"/>
        <v>9088.309588958184</v>
      </c>
      <c r="J359" s="537"/>
    </row>
    <row r="360" spans="1:10" ht="20.25" customHeight="1">
      <c r="A360" s="554" t="s">
        <v>3326</v>
      </c>
      <c r="B360" s="519" t="s">
        <v>1169</v>
      </c>
      <c r="C360" s="519" t="s">
        <v>1332</v>
      </c>
      <c r="D360" s="521"/>
      <c r="E360" s="521"/>
      <c r="F360" s="523">
        <v>0</v>
      </c>
      <c r="G360" s="523">
        <v>0</v>
      </c>
      <c r="H360" s="523">
        <f t="shared" si="12"/>
        <v>0</v>
      </c>
      <c r="I360" s="555">
        <f t="shared" si="13"/>
        <v>0</v>
      </c>
      <c r="J360" s="537"/>
    </row>
    <row r="361" spans="1:10" ht="20.25" customHeight="1">
      <c r="A361" s="554"/>
      <c r="B361" s="519" t="s">
        <v>1169</v>
      </c>
      <c r="C361" s="519" t="s">
        <v>1332</v>
      </c>
      <c r="D361" s="521">
        <v>16</v>
      </c>
      <c r="E361" s="558" t="s">
        <v>567</v>
      </c>
      <c r="F361" s="523">
        <v>5.296148223251457</v>
      </c>
      <c r="G361" s="523">
        <v>8.316840643267296</v>
      </c>
      <c r="H361" s="523">
        <f t="shared" si="12"/>
        <v>13.612988866518753</v>
      </c>
      <c r="I361" s="555">
        <f t="shared" si="13"/>
        <v>217.80782186430005</v>
      </c>
      <c r="J361" s="537"/>
    </row>
    <row r="362" spans="1:10" ht="20.25" customHeight="1">
      <c r="A362" s="554"/>
      <c r="B362" s="519" t="s">
        <v>1169</v>
      </c>
      <c r="C362" s="519" t="s">
        <v>1332</v>
      </c>
      <c r="D362" s="521">
        <v>1</v>
      </c>
      <c r="E362" s="558" t="s">
        <v>567</v>
      </c>
      <c r="F362" s="523">
        <v>7.074779615300257</v>
      </c>
      <c r="G362" s="523">
        <v>9.01239481892884</v>
      </c>
      <c r="H362" s="523">
        <f t="shared" si="12"/>
        <v>16.087174434229098</v>
      </c>
      <c r="I362" s="555">
        <f t="shared" si="13"/>
        <v>16.087174434229098</v>
      </c>
      <c r="J362" s="537"/>
    </row>
    <row r="363" spans="1:10" ht="20.25" customHeight="1">
      <c r="A363" s="520"/>
      <c r="B363" s="519" t="s">
        <v>1169</v>
      </c>
      <c r="C363" s="519" t="s">
        <v>1332</v>
      </c>
      <c r="D363" s="521">
        <v>20</v>
      </c>
      <c r="E363" s="558" t="s">
        <v>567</v>
      </c>
      <c r="F363" s="523">
        <v>8.555316360636967</v>
      </c>
      <c r="G363" s="523">
        <v>9.57877464768181</v>
      </c>
      <c r="H363" s="523">
        <f t="shared" si="12"/>
        <v>18.134091008318777</v>
      </c>
      <c r="I363" s="555">
        <f t="shared" si="13"/>
        <v>362.68182016637553</v>
      </c>
      <c r="J363" s="537"/>
    </row>
    <row r="364" spans="1:10" ht="20.25" customHeight="1">
      <c r="A364" s="520"/>
      <c r="B364" s="519" t="s">
        <v>1169</v>
      </c>
      <c r="C364" s="519" t="s">
        <v>1332</v>
      </c>
      <c r="D364" s="521">
        <v>1</v>
      </c>
      <c r="E364" s="558" t="s">
        <v>567</v>
      </c>
      <c r="F364" s="523">
        <v>8.87328398379653</v>
      </c>
      <c r="G364" s="523">
        <v>9.717885482814117</v>
      </c>
      <c r="H364" s="523">
        <f t="shared" si="12"/>
        <v>18.591169466610644</v>
      </c>
      <c r="I364" s="555">
        <f t="shared" si="13"/>
        <v>18.591169466610644</v>
      </c>
      <c r="J364" s="537"/>
    </row>
    <row r="365" spans="1:10" ht="20.25" customHeight="1">
      <c r="A365" s="520"/>
      <c r="B365" s="519" t="s">
        <v>1169</v>
      </c>
      <c r="C365" s="519" t="s">
        <v>1332</v>
      </c>
      <c r="D365" s="521">
        <v>2</v>
      </c>
      <c r="E365" s="558" t="s">
        <v>567</v>
      </c>
      <c r="F365" s="523">
        <v>10.751280258082694</v>
      </c>
      <c r="G365" s="523">
        <v>10.443249123146868</v>
      </c>
      <c r="H365" s="523">
        <f t="shared" si="12"/>
        <v>21.194529381229565</v>
      </c>
      <c r="I365" s="555">
        <f t="shared" si="13"/>
        <v>42.38905876245913</v>
      </c>
      <c r="J365" s="537"/>
    </row>
    <row r="366" spans="1:10" ht="20.25" customHeight="1">
      <c r="A366" s="520"/>
      <c r="B366" s="519" t="s">
        <v>1169</v>
      </c>
      <c r="C366" s="519" t="s">
        <v>1332</v>
      </c>
      <c r="D366" s="521">
        <v>1</v>
      </c>
      <c r="E366" s="558" t="s">
        <v>567</v>
      </c>
      <c r="F366" s="523">
        <v>12.94724415552842</v>
      </c>
      <c r="G366" s="523">
        <v>11.29778711038819</v>
      </c>
      <c r="H366" s="523">
        <f t="shared" si="12"/>
        <v>24.24503126591661</v>
      </c>
      <c r="I366" s="555">
        <f t="shared" si="13"/>
        <v>24.24503126591661</v>
      </c>
      <c r="J366" s="537"/>
    </row>
    <row r="367" spans="1:10" ht="20.25" customHeight="1">
      <c r="A367" s="520"/>
      <c r="B367" s="519" t="s">
        <v>1169</v>
      </c>
      <c r="C367" s="519" t="s">
        <v>1332</v>
      </c>
      <c r="D367" s="521">
        <v>2</v>
      </c>
      <c r="E367" s="558" t="s">
        <v>567</v>
      </c>
      <c r="F367" s="523">
        <v>17.567711179565805</v>
      </c>
      <c r="G367" s="523">
        <v>13.1062279671082</v>
      </c>
      <c r="H367" s="523">
        <f t="shared" si="12"/>
        <v>30.673939146674005</v>
      </c>
      <c r="I367" s="555">
        <f t="shared" si="13"/>
        <v>61.34787829334801</v>
      </c>
      <c r="J367" s="537"/>
    </row>
    <row r="368" spans="1:10" ht="20.25" customHeight="1">
      <c r="A368" s="520"/>
      <c r="B368" s="519" t="s">
        <v>1169</v>
      </c>
      <c r="C368" s="519" t="s">
        <v>1332</v>
      </c>
      <c r="D368" s="521">
        <v>2</v>
      </c>
      <c r="E368" s="558" t="s">
        <v>567</v>
      </c>
      <c r="F368" s="523">
        <v>22.16830522715572</v>
      </c>
      <c r="G368" s="523">
        <v>14.894795847380738</v>
      </c>
      <c r="H368" s="523">
        <f t="shared" si="12"/>
        <v>37.06310107453646</v>
      </c>
      <c r="I368" s="555">
        <f t="shared" si="13"/>
        <v>74.12620214907292</v>
      </c>
      <c r="J368" s="537"/>
    </row>
    <row r="369" spans="1:10" ht="20.25" customHeight="1">
      <c r="A369" s="520"/>
      <c r="B369" s="519" t="s">
        <v>1169</v>
      </c>
      <c r="C369" s="519" t="s">
        <v>1332</v>
      </c>
      <c r="D369" s="521">
        <v>1</v>
      </c>
      <c r="E369" s="558" t="s">
        <v>567</v>
      </c>
      <c r="F369" s="523">
        <v>15.143208052974146</v>
      </c>
      <c r="G369" s="523">
        <v>12.162261585853251</v>
      </c>
      <c r="H369" s="523">
        <f t="shared" si="12"/>
        <v>27.305469638827397</v>
      </c>
      <c r="I369" s="555">
        <f t="shared" si="13"/>
        <v>27.305469638827397</v>
      </c>
      <c r="J369" s="537"/>
    </row>
    <row r="370" spans="1:10" ht="20.25" customHeight="1">
      <c r="A370" s="520"/>
      <c r="B370" s="519" t="s">
        <v>1169</v>
      </c>
      <c r="C370" s="519" t="s">
        <v>1332</v>
      </c>
      <c r="D370" s="521">
        <v>2</v>
      </c>
      <c r="E370" s="558" t="s">
        <v>567</v>
      </c>
      <c r="F370" s="523">
        <v>20.588403599581646</v>
      </c>
      <c r="G370" s="523">
        <v>14.288670065732823</v>
      </c>
      <c r="H370" s="523">
        <f t="shared" si="12"/>
        <v>34.87707366531447</v>
      </c>
      <c r="I370" s="555">
        <f t="shared" si="13"/>
        <v>69.75414733062894</v>
      </c>
      <c r="J370" s="537"/>
    </row>
    <row r="371" spans="1:10" ht="20.25" customHeight="1">
      <c r="A371" s="520"/>
      <c r="B371" s="519" t="s">
        <v>1169</v>
      </c>
      <c r="C371" s="519" t="s">
        <v>1332</v>
      </c>
      <c r="D371" s="521">
        <v>3</v>
      </c>
      <c r="E371" s="558" t="s">
        <v>567</v>
      </c>
      <c r="F371" s="523">
        <v>26.043535634412887</v>
      </c>
      <c r="G371" s="523">
        <v>16.40514205738866</v>
      </c>
      <c r="H371" s="523">
        <f t="shared" si="12"/>
        <v>42.44867769180155</v>
      </c>
      <c r="I371" s="555">
        <f t="shared" si="13"/>
        <v>127.34603307540465</v>
      </c>
      <c r="J371" s="537"/>
    </row>
    <row r="372" spans="1:10" ht="20.25" customHeight="1">
      <c r="A372" s="520"/>
      <c r="B372" s="519" t="s">
        <v>1169</v>
      </c>
      <c r="C372" s="519" t="s">
        <v>1332</v>
      </c>
      <c r="D372" s="521">
        <v>1</v>
      </c>
      <c r="E372" s="558" t="s">
        <v>567</v>
      </c>
      <c r="F372" s="523">
        <v>22.11862278603704</v>
      </c>
      <c r="G372" s="523">
        <v>14.874922870933267</v>
      </c>
      <c r="H372" s="523">
        <f t="shared" si="12"/>
        <v>36.993545656970305</v>
      </c>
      <c r="I372" s="555">
        <f t="shared" si="13"/>
        <v>36.993545656970305</v>
      </c>
      <c r="J372" s="537"/>
    </row>
    <row r="373" spans="1:10" ht="20.25" customHeight="1">
      <c r="A373" s="554" t="s">
        <v>3327</v>
      </c>
      <c r="B373" s="519" t="s">
        <v>1169</v>
      </c>
      <c r="C373" s="519" t="s">
        <v>1332</v>
      </c>
      <c r="D373" s="521"/>
      <c r="E373" s="521"/>
      <c r="F373" s="523">
        <v>0</v>
      </c>
      <c r="G373" s="523">
        <v>0</v>
      </c>
      <c r="H373" s="523">
        <f t="shared" si="12"/>
        <v>0</v>
      </c>
      <c r="I373" s="555">
        <f t="shared" si="13"/>
        <v>0</v>
      </c>
      <c r="J373" s="537"/>
    </row>
    <row r="374" spans="1:10" ht="20.25" customHeight="1">
      <c r="A374" s="520"/>
      <c r="B374" s="519" t="s">
        <v>1169</v>
      </c>
      <c r="C374" s="519" t="s">
        <v>1332</v>
      </c>
      <c r="D374" s="521">
        <v>1</v>
      </c>
      <c r="E374" s="521" t="s">
        <v>567</v>
      </c>
      <c r="F374" s="523">
        <v>5.8724645402281626</v>
      </c>
      <c r="G374" s="523">
        <v>8.545379872413232</v>
      </c>
      <c r="H374" s="523">
        <f t="shared" si="12"/>
        <v>14.417844412641394</v>
      </c>
      <c r="I374" s="555">
        <f t="shared" si="13"/>
        <v>14.417844412641394</v>
      </c>
      <c r="J374" s="537"/>
    </row>
    <row r="375" spans="1:10" ht="20.25" customHeight="1">
      <c r="A375" s="520"/>
      <c r="B375" s="519" t="s">
        <v>1169</v>
      </c>
      <c r="C375" s="519" t="s">
        <v>1332</v>
      </c>
      <c r="D375" s="521">
        <v>17</v>
      </c>
      <c r="E375" s="521" t="s">
        <v>567</v>
      </c>
      <c r="F375" s="523">
        <v>6.647510621679596</v>
      </c>
      <c r="G375" s="523">
        <v>8.843474519125321</v>
      </c>
      <c r="H375" s="523">
        <f t="shared" si="12"/>
        <v>15.490985140804916</v>
      </c>
      <c r="I375" s="555">
        <f t="shared" si="13"/>
        <v>263.3467473936836</v>
      </c>
      <c r="J375" s="537"/>
    </row>
    <row r="376" spans="1:10" ht="20.25" customHeight="1">
      <c r="A376" s="520"/>
      <c r="B376" s="519" t="s">
        <v>1169</v>
      </c>
      <c r="C376" s="519" t="s">
        <v>1332</v>
      </c>
      <c r="D376" s="521">
        <v>2</v>
      </c>
      <c r="E376" s="521" t="s">
        <v>567</v>
      </c>
      <c r="F376" s="523">
        <v>7.343064797341137</v>
      </c>
      <c r="G376" s="523">
        <v>9.121696189389938</v>
      </c>
      <c r="H376" s="523">
        <f t="shared" si="12"/>
        <v>16.464760986731076</v>
      </c>
      <c r="I376" s="555">
        <f t="shared" si="13"/>
        <v>32.92952197346215</v>
      </c>
      <c r="J376" s="537"/>
    </row>
    <row r="377" spans="1:10" ht="20.25" customHeight="1">
      <c r="A377" s="520"/>
      <c r="B377" s="519" t="s">
        <v>1169</v>
      </c>
      <c r="C377" s="519" t="s">
        <v>1332</v>
      </c>
      <c r="D377" s="521">
        <v>122</v>
      </c>
      <c r="E377" s="521" t="s">
        <v>567</v>
      </c>
      <c r="F377" s="523">
        <v>7.422556703131028</v>
      </c>
      <c r="G377" s="523">
        <v>9.151505654061149</v>
      </c>
      <c r="H377" s="523">
        <f t="shared" si="12"/>
        <v>16.574062357192176</v>
      </c>
      <c r="I377" s="555">
        <f t="shared" si="13"/>
        <v>2022.0356075774455</v>
      </c>
      <c r="J377" s="537"/>
    </row>
    <row r="378" spans="1:10" ht="20.25" customHeight="1">
      <c r="A378" s="520"/>
      <c r="B378" s="519" t="s">
        <v>1169</v>
      </c>
      <c r="C378" s="519" t="s">
        <v>1332</v>
      </c>
      <c r="D378" s="521">
        <v>57</v>
      </c>
      <c r="E378" s="521" t="s">
        <v>567</v>
      </c>
      <c r="F378" s="523">
        <v>9.92655173551258</v>
      </c>
      <c r="G378" s="523">
        <v>10.125281499987306</v>
      </c>
      <c r="H378" s="523">
        <f t="shared" si="12"/>
        <v>20.051833235499885</v>
      </c>
      <c r="I378" s="555">
        <f t="shared" si="13"/>
        <v>1142.9544944234935</v>
      </c>
      <c r="J378" s="537"/>
    </row>
    <row r="379" spans="1:10" ht="20.25" customHeight="1">
      <c r="A379" s="520"/>
      <c r="B379" s="519" t="s">
        <v>1169</v>
      </c>
      <c r="C379" s="519" t="s">
        <v>1332</v>
      </c>
      <c r="D379" s="521">
        <v>3</v>
      </c>
      <c r="E379" s="521" t="s">
        <v>567</v>
      </c>
      <c r="F379" s="523">
        <v>9.896742270841372</v>
      </c>
      <c r="G379" s="523">
        <v>10.11534501176357</v>
      </c>
      <c r="H379" s="523">
        <f t="shared" si="12"/>
        <v>20.01208728260494</v>
      </c>
      <c r="I379" s="555">
        <f t="shared" si="13"/>
        <v>60.03626184781483</v>
      </c>
      <c r="J379" s="537"/>
    </row>
    <row r="380" spans="1:10" ht="20.25" customHeight="1">
      <c r="A380" s="520"/>
      <c r="B380" s="519" t="s">
        <v>1169</v>
      </c>
      <c r="C380" s="519" t="s">
        <v>1332</v>
      </c>
      <c r="D380" s="521">
        <v>12</v>
      </c>
      <c r="E380" s="521" t="s">
        <v>567</v>
      </c>
      <c r="F380" s="523">
        <v>10.800962699201374</v>
      </c>
      <c r="G380" s="523">
        <v>10.46312209959434</v>
      </c>
      <c r="H380" s="523">
        <f t="shared" si="12"/>
        <v>21.264084798795714</v>
      </c>
      <c r="I380" s="555">
        <f t="shared" si="13"/>
        <v>255.16901758554857</v>
      </c>
      <c r="J380" s="537"/>
    </row>
    <row r="381" spans="1:10" ht="20.25" customHeight="1">
      <c r="A381" s="520"/>
      <c r="B381" s="519" t="s">
        <v>1169</v>
      </c>
      <c r="C381" s="519" t="s">
        <v>1332</v>
      </c>
      <c r="D381" s="521">
        <v>2</v>
      </c>
      <c r="E381" s="521" t="s">
        <v>567</v>
      </c>
      <c r="F381" s="523">
        <v>10.691661328740276</v>
      </c>
      <c r="G381" s="523">
        <v>10.423376146699395</v>
      </c>
      <c r="H381" s="523">
        <f t="shared" si="12"/>
        <v>21.11503747543967</v>
      </c>
      <c r="I381" s="555">
        <f t="shared" si="13"/>
        <v>42.23007495087934</v>
      </c>
      <c r="J381" s="537"/>
    </row>
    <row r="382" spans="1:10" ht="20.25" customHeight="1">
      <c r="A382" s="520"/>
      <c r="B382" s="519" t="s">
        <v>1169</v>
      </c>
      <c r="C382" s="519" t="s">
        <v>1332</v>
      </c>
      <c r="D382" s="521">
        <v>17</v>
      </c>
      <c r="E382" s="521" t="s">
        <v>567</v>
      </c>
      <c r="F382" s="523">
        <v>12.877688737962266</v>
      </c>
      <c r="G382" s="523">
        <v>11.277914133940719</v>
      </c>
      <c r="H382" s="523">
        <f t="shared" si="12"/>
        <v>24.155602871902985</v>
      </c>
      <c r="I382" s="555">
        <f t="shared" si="13"/>
        <v>410.64524882235077</v>
      </c>
      <c r="J382" s="537"/>
    </row>
    <row r="383" spans="1:10" ht="20.25" customHeight="1">
      <c r="A383" s="520"/>
      <c r="B383" s="519" t="s">
        <v>1169</v>
      </c>
      <c r="C383" s="519" t="s">
        <v>1332</v>
      </c>
      <c r="D383" s="521">
        <v>1</v>
      </c>
      <c r="E383" s="521" t="s">
        <v>567</v>
      </c>
      <c r="F383" s="523">
        <v>15.014033706065574</v>
      </c>
      <c r="G383" s="523">
        <v>12.11257914473457</v>
      </c>
      <c r="H383" s="523">
        <f t="shared" si="12"/>
        <v>27.126612850800143</v>
      </c>
      <c r="I383" s="555">
        <f t="shared" si="13"/>
        <v>27.126612850800143</v>
      </c>
      <c r="J383" s="537"/>
    </row>
    <row r="384" spans="1:10" ht="20.25" customHeight="1">
      <c r="A384" s="520"/>
      <c r="B384" s="519" t="s">
        <v>1169</v>
      </c>
      <c r="C384" s="519" t="s">
        <v>1332</v>
      </c>
      <c r="D384" s="521">
        <v>1</v>
      </c>
      <c r="E384" s="521" t="s">
        <v>567</v>
      </c>
      <c r="F384" s="523">
        <v>16.2262852693614</v>
      </c>
      <c r="G384" s="523">
        <v>12.579594091250176</v>
      </c>
      <c r="H384" s="523">
        <f t="shared" si="12"/>
        <v>28.805879360611577</v>
      </c>
      <c r="I384" s="555">
        <f t="shared" si="13"/>
        <v>28.805879360611577</v>
      </c>
      <c r="J384" s="537"/>
    </row>
    <row r="385" spans="1:10" ht="20.25" customHeight="1">
      <c r="A385" s="520"/>
      <c r="B385" s="519" t="s">
        <v>1169</v>
      </c>
      <c r="C385" s="519" t="s">
        <v>1332</v>
      </c>
      <c r="D385" s="521">
        <v>1</v>
      </c>
      <c r="E385" s="521" t="s">
        <v>567</v>
      </c>
      <c r="F385" s="523">
        <v>21.74103623353506</v>
      </c>
      <c r="G385" s="523">
        <v>14.735812035800956</v>
      </c>
      <c r="H385" s="523">
        <f t="shared" si="12"/>
        <v>36.47684826933602</v>
      </c>
      <c r="I385" s="555">
        <f t="shared" si="13"/>
        <v>36.47684826933602</v>
      </c>
      <c r="J385" s="537"/>
    </row>
    <row r="386" spans="1:10" ht="20.25" customHeight="1">
      <c r="A386" s="520"/>
      <c r="B386" s="519" t="s">
        <v>1169</v>
      </c>
      <c r="C386" s="519" t="s">
        <v>1332</v>
      </c>
      <c r="D386" s="521">
        <v>627</v>
      </c>
      <c r="E386" s="521" t="s">
        <v>567</v>
      </c>
      <c r="F386" s="523">
        <v>25.81499640526695</v>
      </c>
      <c r="G386" s="523">
        <v>16.315713663375032</v>
      </c>
      <c r="H386" s="523">
        <f t="shared" si="12"/>
        <v>42.13071006864198</v>
      </c>
      <c r="I386" s="555">
        <f t="shared" si="13"/>
        <v>26415.955213038524</v>
      </c>
      <c r="J386" s="537"/>
    </row>
    <row r="387" spans="1:10" ht="20.25" customHeight="1">
      <c r="A387" s="520"/>
      <c r="B387" s="519" t="s">
        <v>1169</v>
      </c>
      <c r="C387" s="519" t="s">
        <v>1332</v>
      </c>
      <c r="D387" s="521">
        <v>43</v>
      </c>
      <c r="E387" s="521" t="s">
        <v>567</v>
      </c>
      <c r="F387" s="523">
        <v>28.39848334343839</v>
      </c>
      <c r="G387" s="523">
        <v>17.329235462196138</v>
      </c>
      <c r="H387" s="523">
        <f t="shared" si="12"/>
        <v>45.727718805634524</v>
      </c>
      <c r="I387" s="555">
        <f t="shared" si="13"/>
        <v>1966.2919086422846</v>
      </c>
      <c r="J387" s="537"/>
    </row>
    <row r="388" spans="1:10" ht="20.25" customHeight="1">
      <c r="A388" s="520"/>
      <c r="B388" s="519" t="s">
        <v>1169</v>
      </c>
      <c r="C388" s="519" t="s">
        <v>1332</v>
      </c>
      <c r="D388" s="521">
        <v>6</v>
      </c>
      <c r="E388" s="521" t="s">
        <v>567</v>
      </c>
      <c r="F388" s="523">
        <v>31.896127198193575</v>
      </c>
      <c r="G388" s="523">
        <v>18.690534348848008</v>
      </c>
      <c r="H388" s="523">
        <f t="shared" si="12"/>
        <v>50.58666154704159</v>
      </c>
      <c r="I388" s="555">
        <f t="shared" si="13"/>
        <v>303.5199692822495</v>
      </c>
      <c r="J388" s="537"/>
    </row>
    <row r="389" spans="1:10" ht="20.25" customHeight="1">
      <c r="A389" s="520"/>
      <c r="B389" s="519" t="s">
        <v>1169</v>
      </c>
      <c r="C389" s="519" t="s">
        <v>1332</v>
      </c>
      <c r="D389" s="521">
        <v>3</v>
      </c>
      <c r="E389" s="521" t="s">
        <v>567</v>
      </c>
      <c r="F389" s="523">
        <v>36.615959104468324</v>
      </c>
      <c r="G389" s="523">
        <v>20.52878467023923</v>
      </c>
      <c r="H389" s="523">
        <f t="shared" si="12"/>
        <v>57.14474377470755</v>
      </c>
      <c r="I389" s="555">
        <f t="shared" si="13"/>
        <v>171.43423132412266</v>
      </c>
      <c r="J389" s="537"/>
    </row>
    <row r="390" spans="1:10" ht="20.25" customHeight="1">
      <c r="A390" s="520"/>
      <c r="B390" s="519" t="s">
        <v>1169</v>
      </c>
      <c r="C390" s="519" t="s">
        <v>1332</v>
      </c>
      <c r="D390" s="521">
        <v>4</v>
      </c>
      <c r="E390" s="521" t="s">
        <v>567</v>
      </c>
      <c r="F390" s="523">
        <v>43.591373837531215</v>
      </c>
      <c r="G390" s="523">
        <v>23.25138244354298</v>
      </c>
      <c r="H390" s="523">
        <f t="shared" si="12"/>
        <v>66.8427562810742</v>
      </c>
      <c r="I390" s="555">
        <f t="shared" si="13"/>
        <v>267.3710251242968</v>
      </c>
      <c r="J390" s="537"/>
    </row>
    <row r="391" spans="1:10" ht="20.25" customHeight="1">
      <c r="A391" s="520"/>
      <c r="B391" s="519" t="s">
        <v>1169</v>
      </c>
      <c r="C391" s="519" t="s">
        <v>1332</v>
      </c>
      <c r="D391" s="521">
        <v>12</v>
      </c>
      <c r="E391" s="521" t="s">
        <v>567</v>
      </c>
      <c r="F391" s="523">
        <v>43.015057520554514</v>
      </c>
      <c r="G391" s="523">
        <v>23.03277970262078</v>
      </c>
      <c r="H391" s="523">
        <f t="shared" si="12"/>
        <v>66.04783722317529</v>
      </c>
      <c r="I391" s="555">
        <f t="shared" si="13"/>
        <v>792.5740466781035</v>
      </c>
      <c r="J391" s="537"/>
    </row>
    <row r="392" spans="1:10" ht="20.25" customHeight="1">
      <c r="A392" s="520"/>
      <c r="B392" s="519" t="s">
        <v>1169</v>
      </c>
      <c r="C392" s="519" t="s">
        <v>1332</v>
      </c>
      <c r="D392" s="521">
        <v>2</v>
      </c>
      <c r="E392" s="521" t="s">
        <v>567</v>
      </c>
      <c r="F392" s="523">
        <v>44.61483212457606</v>
      </c>
      <c r="G392" s="523">
        <v>23.658778460716167</v>
      </c>
      <c r="H392" s="523">
        <f t="shared" si="12"/>
        <v>68.27361058529223</v>
      </c>
      <c r="I392" s="555">
        <f t="shared" si="13"/>
        <v>136.54722117058446</v>
      </c>
      <c r="J392" s="537"/>
    </row>
    <row r="393" spans="1:10" ht="20.25" customHeight="1">
      <c r="A393" s="554" t="s">
        <v>3328</v>
      </c>
      <c r="B393" s="519" t="s">
        <v>1169</v>
      </c>
      <c r="C393" s="519" t="s">
        <v>1332</v>
      </c>
      <c r="D393" s="521"/>
      <c r="E393" s="521"/>
      <c r="F393" s="523">
        <v>0</v>
      </c>
      <c r="G393" s="523">
        <v>0</v>
      </c>
      <c r="H393" s="523">
        <f t="shared" si="12"/>
        <v>0</v>
      </c>
      <c r="I393" s="555">
        <f t="shared" si="13"/>
        <v>0</v>
      </c>
      <c r="J393" s="537"/>
    </row>
    <row r="394" spans="1:10" ht="20.25" customHeight="1">
      <c r="A394" s="520"/>
      <c r="B394" s="519" t="s">
        <v>1169</v>
      </c>
      <c r="C394" s="519" t="s">
        <v>1332</v>
      </c>
      <c r="D394" s="521">
        <v>8</v>
      </c>
      <c r="E394" s="521" t="s">
        <v>567</v>
      </c>
      <c r="F394" s="523">
        <v>8.575189337084442</v>
      </c>
      <c r="G394" s="523">
        <v>9.598647624129281</v>
      </c>
      <c r="H394" s="523">
        <f t="shared" si="12"/>
        <v>18.173836961213723</v>
      </c>
      <c r="I394" s="555">
        <f t="shared" si="13"/>
        <v>145.3906956897098</v>
      </c>
      <c r="J394" s="537"/>
    </row>
    <row r="395" spans="1:10" ht="20.25" customHeight="1">
      <c r="A395" s="520"/>
      <c r="B395" s="519" t="s">
        <v>1169</v>
      </c>
      <c r="C395" s="519" t="s">
        <v>1332</v>
      </c>
      <c r="D395" s="521">
        <v>12</v>
      </c>
      <c r="E395" s="521" t="s">
        <v>567</v>
      </c>
      <c r="F395" s="523">
        <v>9.97623417663126</v>
      </c>
      <c r="G395" s="523">
        <v>10.135217988211041</v>
      </c>
      <c r="H395" s="523">
        <f t="shared" si="12"/>
        <v>20.1114521648423</v>
      </c>
      <c r="I395" s="555">
        <f t="shared" si="13"/>
        <v>241.3374259781076</v>
      </c>
      <c r="J395" s="537"/>
    </row>
    <row r="396" spans="1:10" ht="20.25" customHeight="1">
      <c r="A396" s="520"/>
      <c r="B396" s="519" t="s">
        <v>1169</v>
      </c>
      <c r="C396" s="519" t="s">
        <v>1332</v>
      </c>
      <c r="D396" s="521">
        <v>4</v>
      </c>
      <c r="E396" s="521" t="s">
        <v>567</v>
      </c>
      <c r="F396" s="523">
        <v>21.015672593202307</v>
      </c>
      <c r="G396" s="523">
        <v>14.45759036553634</v>
      </c>
      <c r="H396" s="523">
        <f t="shared" si="12"/>
        <v>35.473262958738644</v>
      </c>
      <c r="I396" s="555">
        <f t="shared" si="13"/>
        <v>141.89305183495458</v>
      </c>
      <c r="J396" s="537"/>
    </row>
    <row r="397" spans="1:10" ht="20.25" customHeight="1">
      <c r="A397" s="520"/>
      <c r="B397" s="519" t="s">
        <v>1169</v>
      </c>
      <c r="C397" s="519" t="s">
        <v>1332</v>
      </c>
      <c r="D397" s="521">
        <v>3</v>
      </c>
      <c r="E397" s="521" t="s">
        <v>567</v>
      </c>
      <c r="F397" s="523">
        <v>24.741855677103427</v>
      </c>
      <c r="G397" s="523">
        <v>15.898381157978106</v>
      </c>
      <c r="H397" s="523">
        <f t="shared" si="12"/>
        <v>40.64023683508153</v>
      </c>
      <c r="I397" s="555">
        <f t="shared" si="13"/>
        <v>121.92071050524459</v>
      </c>
      <c r="J397" s="537"/>
    </row>
    <row r="398" spans="1:10" ht="20.25" customHeight="1">
      <c r="A398" s="520"/>
      <c r="B398" s="519" t="s">
        <v>1169</v>
      </c>
      <c r="C398" s="519" t="s">
        <v>1332</v>
      </c>
      <c r="D398" s="521">
        <v>4</v>
      </c>
      <c r="E398" s="521" t="s">
        <v>567</v>
      </c>
      <c r="F398" s="523">
        <v>24.01649203677068</v>
      </c>
      <c r="G398" s="523">
        <v>15.62015948771349</v>
      </c>
      <c r="H398" s="523">
        <f t="shared" si="12"/>
        <v>39.636651524484165</v>
      </c>
      <c r="I398" s="555">
        <f t="shared" si="13"/>
        <v>158.54660609793666</v>
      </c>
      <c r="J398" s="537"/>
    </row>
    <row r="399" spans="1:10" ht="20.25" customHeight="1">
      <c r="A399" s="520"/>
      <c r="B399" s="519" t="s">
        <v>1169</v>
      </c>
      <c r="C399" s="519" t="s">
        <v>1332</v>
      </c>
      <c r="D399" s="521">
        <v>5</v>
      </c>
      <c r="E399" s="521" t="s">
        <v>567</v>
      </c>
      <c r="F399" s="523">
        <v>35.821040046569415</v>
      </c>
      <c r="G399" s="523">
        <v>20.220753535303405</v>
      </c>
      <c r="H399" s="523">
        <f t="shared" si="12"/>
        <v>56.041793581872824</v>
      </c>
      <c r="I399" s="555">
        <f t="shared" si="13"/>
        <v>280.2089679093641</v>
      </c>
      <c r="J399" s="537"/>
    </row>
    <row r="400" spans="1:10" ht="20.25" customHeight="1">
      <c r="A400" s="520"/>
      <c r="B400" s="519" t="s">
        <v>1169</v>
      </c>
      <c r="C400" s="519" t="s">
        <v>1332</v>
      </c>
      <c r="D400" s="521">
        <v>10</v>
      </c>
      <c r="E400" s="521" t="s">
        <v>567</v>
      </c>
      <c r="F400" s="523">
        <v>35.48319944696239</v>
      </c>
      <c r="G400" s="523">
        <v>20.09157918839483</v>
      </c>
      <c r="H400" s="523">
        <f t="shared" si="12"/>
        <v>55.57477863535722</v>
      </c>
      <c r="I400" s="555">
        <f t="shared" si="13"/>
        <v>555.7477863535722</v>
      </c>
      <c r="J400" s="537"/>
    </row>
    <row r="401" spans="1:10" ht="20.25" customHeight="1">
      <c r="A401" s="520"/>
      <c r="B401" s="519" t="s">
        <v>1169</v>
      </c>
      <c r="C401" s="519" t="s">
        <v>1332</v>
      </c>
      <c r="D401" s="521">
        <v>6</v>
      </c>
      <c r="E401" s="521" t="s">
        <v>567</v>
      </c>
      <c r="F401" s="523">
        <v>38.712558119676686</v>
      </c>
      <c r="G401" s="523">
        <v>21.35351319280934</v>
      </c>
      <c r="H401" s="523">
        <f t="shared" si="12"/>
        <v>60.06607131248603</v>
      </c>
      <c r="I401" s="555">
        <f t="shared" si="13"/>
        <v>360.3964278749162</v>
      </c>
      <c r="J401" s="537"/>
    </row>
    <row r="402" spans="1:10" ht="20.25" customHeight="1">
      <c r="A402" s="520"/>
      <c r="B402" s="519" t="s">
        <v>1169</v>
      </c>
      <c r="C402" s="519" t="s">
        <v>1332</v>
      </c>
      <c r="D402" s="521">
        <v>3</v>
      </c>
      <c r="E402" s="521" t="s">
        <v>567</v>
      </c>
      <c r="F402" s="523">
        <v>42.26982090377429</v>
      </c>
      <c r="G402" s="523">
        <v>22.73468505590869</v>
      </c>
      <c r="H402" s="523">
        <f t="shared" si="12"/>
        <v>65.00450595968297</v>
      </c>
      <c r="I402" s="555">
        <f t="shared" si="13"/>
        <v>195.01351787904892</v>
      </c>
      <c r="J402" s="537"/>
    </row>
    <row r="403" spans="1:10" ht="20.25" customHeight="1">
      <c r="A403" s="520"/>
      <c r="B403" s="519" t="s">
        <v>1169</v>
      </c>
      <c r="C403" s="519" t="s">
        <v>1332</v>
      </c>
      <c r="D403" s="521">
        <v>10</v>
      </c>
      <c r="E403" s="521" t="s">
        <v>567</v>
      </c>
      <c r="F403" s="523">
        <v>37.987194479343934</v>
      </c>
      <c r="G403" s="523">
        <v>21.06535503432099</v>
      </c>
      <c r="H403" s="523">
        <f t="shared" si="12"/>
        <v>59.05254951366493</v>
      </c>
      <c r="I403" s="555">
        <f t="shared" si="13"/>
        <v>590.5254951366493</v>
      </c>
      <c r="J403" s="537"/>
    </row>
    <row r="404" spans="1:10" ht="20.25" customHeight="1">
      <c r="A404" s="520"/>
      <c r="B404" s="519" t="s">
        <v>1169</v>
      </c>
      <c r="C404" s="519" t="s">
        <v>1332</v>
      </c>
      <c r="D404" s="521">
        <v>41</v>
      </c>
      <c r="E404" s="521" t="s">
        <v>567</v>
      </c>
      <c r="F404" s="523">
        <v>46.31397161083497</v>
      </c>
      <c r="G404" s="523">
        <v>24.314586683482766</v>
      </c>
      <c r="H404" s="523">
        <f t="shared" si="12"/>
        <v>70.62855829431774</v>
      </c>
      <c r="I404" s="555">
        <f t="shared" si="13"/>
        <v>2895.7708900670273</v>
      </c>
      <c r="J404" s="537"/>
    </row>
    <row r="405" spans="1:10" ht="20.25" customHeight="1">
      <c r="A405" s="520"/>
      <c r="B405" s="519" t="s">
        <v>1169</v>
      </c>
      <c r="C405" s="519" t="s">
        <v>1332</v>
      </c>
      <c r="D405" s="521">
        <v>3</v>
      </c>
      <c r="E405" s="521" t="s">
        <v>567</v>
      </c>
      <c r="F405" s="523">
        <v>54.213479748705346</v>
      </c>
      <c r="G405" s="523">
        <v>27.394898032841024</v>
      </c>
      <c r="H405" s="523">
        <f t="shared" si="12"/>
        <v>81.60837778154637</v>
      </c>
      <c r="I405" s="555">
        <f t="shared" si="13"/>
        <v>244.82513334463908</v>
      </c>
      <c r="J405" s="537"/>
    </row>
    <row r="406" spans="1:10" ht="20.25" customHeight="1">
      <c r="A406" s="520"/>
      <c r="B406" s="519" t="s">
        <v>1169</v>
      </c>
      <c r="C406" s="519" t="s">
        <v>1332</v>
      </c>
      <c r="D406" s="521">
        <v>6</v>
      </c>
      <c r="E406" s="521" t="s">
        <v>567</v>
      </c>
      <c r="F406" s="523">
        <v>56.737347757534366</v>
      </c>
      <c r="G406" s="523">
        <v>28.378610366990916</v>
      </c>
      <c r="H406" s="523">
        <f t="shared" si="12"/>
        <v>85.11595812452528</v>
      </c>
      <c r="I406" s="555">
        <f t="shared" si="13"/>
        <v>510.6957487471517</v>
      </c>
      <c r="J406" s="537"/>
    </row>
    <row r="407" spans="1:10" ht="20.25" customHeight="1">
      <c r="A407" s="520"/>
      <c r="B407" s="519" t="s">
        <v>1169</v>
      </c>
      <c r="C407" s="519" t="s">
        <v>1332</v>
      </c>
      <c r="D407" s="521">
        <v>9</v>
      </c>
      <c r="E407" s="521" t="s">
        <v>567</v>
      </c>
      <c r="F407" s="523">
        <v>50.457487200133016</v>
      </c>
      <c r="G407" s="523">
        <v>25.934234263951787</v>
      </c>
      <c r="H407" s="523">
        <f t="shared" si="12"/>
        <v>76.39172146408481</v>
      </c>
      <c r="I407" s="555">
        <f t="shared" si="13"/>
        <v>687.5254931767633</v>
      </c>
      <c r="J407" s="537"/>
    </row>
    <row r="408" spans="1:10" ht="20.25" customHeight="1">
      <c r="A408" s="520"/>
      <c r="B408" s="519" t="s">
        <v>1169</v>
      </c>
      <c r="C408" s="519" t="s">
        <v>1332</v>
      </c>
      <c r="D408" s="521">
        <v>4</v>
      </c>
      <c r="E408" s="521" t="s">
        <v>567</v>
      </c>
      <c r="F408" s="523">
        <v>64.2393963664553</v>
      </c>
      <c r="G408" s="523">
        <v>31.299937904769397</v>
      </c>
      <c r="H408" s="523">
        <f t="shared" si="12"/>
        <v>95.53933427122469</v>
      </c>
      <c r="I408" s="555">
        <f t="shared" si="13"/>
        <v>382.15733708489876</v>
      </c>
      <c r="J408" s="537"/>
    </row>
    <row r="409" spans="1:10" ht="20.25" customHeight="1">
      <c r="A409" s="520"/>
      <c r="B409" s="519" t="s">
        <v>1169</v>
      </c>
      <c r="C409" s="519" t="s">
        <v>1332</v>
      </c>
      <c r="D409" s="521"/>
      <c r="E409" s="521"/>
      <c r="F409" s="523">
        <v>0</v>
      </c>
      <c r="G409" s="523">
        <v>0</v>
      </c>
      <c r="H409" s="523">
        <f t="shared" si="12"/>
        <v>0</v>
      </c>
      <c r="I409" s="555">
        <f t="shared" si="13"/>
        <v>0</v>
      </c>
      <c r="J409" s="537"/>
    </row>
    <row r="410" spans="1:10" ht="20.25" customHeight="1">
      <c r="A410" s="520"/>
      <c r="B410" s="519" t="s">
        <v>1169</v>
      </c>
      <c r="C410" s="519" t="s">
        <v>1332</v>
      </c>
      <c r="D410" s="521">
        <v>37</v>
      </c>
      <c r="E410" s="521" t="s">
        <v>567</v>
      </c>
      <c r="F410" s="523">
        <v>22.22792415649814</v>
      </c>
      <c r="G410" s="523">
        <v>14.924605312051947</v>
      </c>
      <c r="H410" s="523">
        <f t="shared" si="12"/>
        <v>37.152529468550085</v>
      </c>
      <c r="I410" s="555">
        <f t="shared" si="13"/>
        <v>1374.643590336353</v>
      </c>
      <c r="J410" s="537"/>
    </row>
    <row r="411" spans="1:10" ht="20.25" customHeight="1">
      <c r="A411" s="554" t="s">
        <v>3329</v>
      </c>
      <c r="B411" s="519" t="s">
        <v>1169</v>
      </c>
      <c r="C411" s="519" t="s">
        <v>1332</v>
      </c>
      <c r="D411" s="521"/>
      <c r="E411" s="521"/>
      <c r="F411" s="523">
        <v>0</v>
      </c>
      <c r="G411" s="523">
        <v>0</v>
      </c>
      <c r="H411" s="523">
        <f t="shared" si="12"/>
        <v>0</v>
      </c>
      <c r="I411" s="555">
        <f t="shared" si="13"/>
        <v>0</v>
      </c>
      <c r="J411" s="537"/>
    </row>
    <row r="412" spans="1:10" ht="20.25" customHeight="1">
      <c r="A412" s="520"/>
      <c r="B412" s="519" t="s">
        <v>1169</v>
      </c>
      <c r="C412" s="519" t="s">
        <v>1332</v>
      </c>
      <c r="D412" s="521">
        <v>180</v>
      </c>
      <c r="E412" s="558" t="s">
        <v>567</v>
      </c>
      <c r="F412" s="523">
        <v>96.97018857544272</v>
      </c>
      <c r="G412" s="523">
        <v>50.32831285322444</v>
      </c>
      <c r="H412" s="523">
        <f t="shared" si="12"/>
        <v>147.29850142866715</v>
      </c>
      <c r="I412" s="555">
        <f t="shared" si="13"/>
        <v>26513.73025716009</v>
      </c>
      <c r="J412" s="537"/>
    </row>
    <row r="413" spans="1:10" ht="20.25" customHeight="1">
      <c r="A413" s="554" t="s">
        <v>3330</v>
      </c>
      <c r="B413" s="519" t="s">
        <v>1169</v>
      </c>
      <c r="C413" s="519" t="s">
        <v>1332</v>
      </c>
      <c r="D413" s="521"/>
      <c r="E413" s="521"/>
      <c r="F413" s="523">
        <v>0</v>
      </c>
      <c r="G413" s="523">
        <v>0</v>
      </c>
      <c r="H413" s="523">
        <f t="shared" si="12"/>
        <v>0</v>
      </c>
      <c r="I413" s="555">
        <f t="shared" si="13"/>
        <v>0</v>
      </c>
      <c r="J413" s="537"/>
    </row>
    <row r="414" spans="1:10" ht="20.25" customHeight="1">
      <c r="A414" s="520"/>
      <c r="B414" s="519" t="s">
        <v>1169</v>
      </c>
      <c r="C414" s="519" t="s">
        <v>1332</v>
      </c>
      <c r="D414" s="521">
        <v>283</v>
      </c>
      <c r="E414" s="521" t="s">
        <v>567</v>
      </c>
      <c r="F414" s="523">
        <v>44.58502265990485</v>
      </c>
      <c r="G414" s="523">
        <v>29.898893065222577</v>
      </c>
      <c r="H414" s="523">
        <f t="shared" si="12"/>
        <v>74.48391572512743</v>
      </c>
      <c r="I414" s="555">
        <f t="shared" si="13"/>
        <v>21078.948150211065</v>
      </c>
      <c r="J414" s="537"/>
    </row>
    <row r="415" spans="1:10" ht="20.25" customHeight="1">
      <c r="A415" s="520"/>
      <c r="B415" s="519" t="s">
        <v>1169</v>
      </c>
      <c r="C415" s="519" t="s">
        <v>1332</v>
      </c>
      <c r="D415" s="521"/>
      <c r="E415" s="521"/>
      <c r="F415" s="523">
        <v>0</v>
      </c>
      <c r="G415" s="523">
        <v>0</v>
      </c>
      <c r="H415" s="523">
        <f t="shared" si="12"/>
        <v>0</v>
      </c>
      <c r="I415" s="555">
        <f t="shared" si="13"/>
        <v>0</v>
      </c>
      <c r="J415" s="537"/>
    </row>
    <row r="416" spans="1:10" ht="20.25" customHeight="1">
      <c r="A416" s="520"/>
      <c r="B416" s="519" t="s">
        <v>1169</v>
      </c>
      <c r="C416" s="519" t="s">
        <v>1332</v>
      </c>
      <c r="D416" s="521">
        <v>295</v>
      </c>
      <c r="E416" s="521" t="s">
        <v>567</v>
      </c>
      <c r="F416" s="523">
        <v>37.092910539207665</v>
      </c>
      <c r="G416" s="523">
        <v>20.71757794649022</v>
      </c>
      <c r="H416" s="523">
        <f t="shared" si="12"/>
        <v>57.81048848569789</v>
      </c>
      <c r="I416" s="555">
        <f t="shared" si="13"/>
        <v>17054.094103280877</v>
      </c>
      <c r="J416" s="537"/>
    </row>
    <row r="417" spans="1:10" ht="20.25" customHeight="1">
      <c r="A417" s="554" t="s">
        <v>3331</v>
      </c>
      <c r="B417" s="519" t="s">
        <v>1169</v>
      </c>
      <c r="C417" s="519" t="s">
        <v>1332</v>
      </c>
      <c r="D417" s="521"/>
      <c r="E417" s="521"/>
      <c r="F417" s="523">
        <v>0</v>
      </c>
      <c r="G417" s="523">
        <v>0</v>
      </c>
      <c r="H417" s="523">
        <f aca="true" t="shared" si="14" ref="H417:H480">G417+F417</f>
        <v>0</v>
      </c>
      <c r="I417" s="555">
        <f aca="true" t="shared" si="15" ref="I417:I480">H417*D417</f>
        <v>0</v>
      </c>
      <c r="J417" s="537"/>
    </row>
    <row r="418" spans="1:10" ht="20.25" customHeight="1">
      <c r="A418" s="520"/>
      <c r="B418" s="519" t="s">
        <v>1169</v>
      </c>
      <c r="C418" s="519" t="s">
        <v>1332</v>
      </c>
      <c r="D418" s="521">
        <v>15</v>
      </c>
      <c r="E418" s="559" t="s">
        <v>2460</v>
      </c>
      <c r="F418" s="523">
        <v>42.309566856669235</v>
      </c>
      <c r="G418" s="523">
        <v>22.75455803235616</v>
      </c>
      <c r="H418" s="523">
        <f t="shared" si="14"/>
        <v>65.0641248890254</v>
      </c>
      <c r="I418" s="555">
        <f t="shared" si="15"/>
        <v>975.9618733353809</v>
      </c>
      <c r="J418" s="537"/>
    </row>
    <row r="419" spans="1:10" ht="20.25" customHeight="1">
      <c r="A419" s="554" t="s">
        <v>3332</v>
      </c>
      <c r="B419" s="519" t="s">
        <v>1169</v>
      </c>
      <c r="C419" s="519" t="s">
        <v>1332</v>
      </c>
      <c r="D419" s="521"/>
      <c r="E419" s="521"/>
      <c r="F419" s="523">
        <v>0</v>
      </c>
      <c r="G419" s="523">
        <v>0</v>
      </c>
      <c r="H419" s="523">
        <f t="shared" si="14"/>
        <v>0</v>
      </c>
      <c r="I419" s="555">
        <f t="shared" si="15"/>
        <v>0</v>
      </c>
      <c r="J419" s="537"/>
    </row>
    <row r="420" spans="1:10" ht="20.25" customHeight="1">
      <c r="A420" s="520"/>
      <c r="B420" s="519" t="s">
        <v>1169</v>
      </c>
      <c r="C420" s="519" t="s">
        <v>1332</v>
      </c>
      <c r="D420" s="521">
        <v>31.78</v>
      </c>
      <c r="E420" s="558" t="s">
        <v>2460</v>
      </c>
      <c r="F420" s="523">
        <v>62.888033968027145</v>
      </c>
      <c r="G420" s="523">
        <v>30.78324051713511</v>
      </c>
      <c r="H420" s="523">
        <f t="shared" si="14"/>
        <v>93.67127448516226</v>
      </c>
      <c r="I420" s="555">
        <f t="shared" si="15"/>
        <v>2976.873103138457</v>
      </c>
      <c r="J420" s="537"/>
    </row>
    <row r="421" spans="1:10" ht="20.25" customHeight="1">
      <c r="A421" s="554" t="s">
        <v>3333</v>
      </c>
      <c r="B421" s="519" t="s">
        <v>1169</v>
      </c>
      <c r="C421" s="519" t="s">
        <v>1332</v>
      </c>
      <c r="D421" s="521"/>
      <c r="E421" s="521"/>
      <c r="F421" s="523">
        <v>0</v>
      </c>
      <c r="G421" s="523">
        <v>0</v>
      </c>
      <c r="H421" s="523">
        <f t="shared" si="14"/>
        <v>0</v>
      </c>
      <c r="I421" s="555">
        <f t="shared" si="15"/>
        <v>0</v>
      </c>
      <c r="J421" s="537"/>
    </row>
    <row r="422" spans="1:10" ht="20.25" customHeight="1">
      <c r="A422" s="554"/>
      <c r="B422" s="519" t="s">
        <v>1169</v>
      </c>
      <c r="C422" s="519" t="s">
        <v>1332</v>
      </c>
      <c r="D422" s="521">
        <v>3</v>
      </c>
      <c r="E422" s="521" t="s">
        <v>567</v>
      </c>
      <c r="F422" s="523">
        <v>207.01679565332242</v>
      </c>
      <c r="G422" s="523">
        <v>86.99395439881144</v>
      </c>
      <c r="H422" s="523">
        <f t="shared" si="14"/>
        <v>294.01075005213386</v>
      </c>
      <c r="I422" s="555">
        <f t="shared" si="15"/>
        <v>882.0322501564016</v>
      </c>
      <c r="J422" s="537"/>
    </row>
    <row r="423" spans="1:10" ht="20.25" customHeight="1">
      <c r="A423" s="554"/>
      <c r="B423" s="519" t="s">
        <v>1169</v>
      </c>
      <c r="C423" s="519" t="s">
        <v>1332</v>
      </c>
      <c r="D423" s="521">
        <v>24</v>
      </c>
      <c r="E423" s="521" t="s">
        <v>567</v>
      </c>
      <c r="F423" s="523">
        <v>153.1113470395529</v>
      </c>
      <c r="G423" s="523">
        <v>65.9683453173854</v>
      </c>
      <c r="H423" s="523">
        <f t="shared" si="14"/>
        <v>219.0796923569383</v>
      </c>
      <c r="I423" s="555">
        <f t="shared" si="15"/>
        <v>5257.912616566519</v>
      </c>
      <c r="J423" s="537"/>
    </row>
    <row r="424" spans="1:10" ht="20.25" customHeight="1">
      <c r="A424" s="554"/>
      <c r="B424" s="519" t="s">
        <v>1169</v>
      </c>
      <c r="C424" s="519" t="s">
        <v>1332</v>
      </c>
      <c r="D424" s="521">
        <v>6</v>
      </c>
      <c r="E424" s="521" t="s">
        <v>567</v>
      </c>
      <c r="F424" s="523">
        <v>215.94969856646136</v>
      </c>
      <c r="G424" s="523">
        <v>90.47172527711916</v>
      </c>
      <c r="H424" s="523">
        <f t="shared" si="14"/>
        <v>306.42142384358056</v>
      </c>
      <c r="I424" s="555">
        <f t="shared" si="15"/>
        <v>1838.5285430614833</v>
      </c>
      <c r="J424" s="537"/>
    </row>
    <row r="425" spans="1:10" ht="20.25" customHeight="1">
      <c r="A425" s="554"/>
      <c r="B425" s="519" t="s">
        <v>1169</v>
      </c>
      <c r="C425" s="519" t="s">
        <v>1332</v>
      </c>
      <c r="D425" s="521">
        <v>3</v>
      </c>
      <c r="E425" s="521" t="s">
        <v>567</v>
      </c>
      <c r="F425" s="523">
        <v>251.1149303902642</v>
      </c>
      <c r="G425" s="523">
        <v>104.18407902587526</v>
      </c>
      <c r="H425" s="523">
        <f t="shared" si="14"/>
        <v>355.2990094161395</v>
      </c>
      <c r="I425" s="555">
        <f t="shared" si="15"/>
        <v>1065.8970282484183</v>
      </c>
      <c r="J425" s="537"/>
    </row>
    <row r="426" spans="1:10" ht="20.25" customHeight="1">
      <c r="A426" s="554"/>
      <c r="B426" s="519" t="s">
        <v>1169</v>
      </c>
      <c r="C426" s="519" t="s">
        <v>1332</v>
      </c>
      <c r="D426" s="521">
        <v>2</v>
      </c>
      <c r="E426" s="521" t="s">
        <v>567</v>
      </c>
      <c r="F426" s="523">
        <v>206.12251171318613</v>
      </c>
      <c r="G426" s="523">
        <v>86.64617731098068</v>
      </c>
      <c r="H426" s="523">
        <f t="shared" si="14"/>
        <v>292.7686890241668</v>
      </c>
      <c r="I426" s="555">
        <f t="shared" si="15"/>
        <v>585.5373780483336</v>
      </c>
      <c r="J426" s="537"/>
    </row>
    <row r="427" spans="1:10" ht="20.25" customHeight="1">
      <c r="A427" s="554"/>
      <c r="B427" s="519" t="s">
        <v>1169</v>
      </c>
      <c r="C427" s="519" t="s">
        <v>1332</v>
      </c>
      <c r="D427" s="521">
        <v>1</v>
      </c>
      <c r="E427" s="521" t="s">
        <v>567</v>
      </c>
      <c r="F427" s="523">
        <v>207.4738741116143</v>
      </c>
      <c r="G427" s="523">
        <v>87.16287469861497</v>
      </c>
      <c r="H427" s="523">
        <f t="shared" si="14"/>
        <v>294.6367488102293</v>
      </c>
      <c r="I427" s="555">
        <f t="shared" si="15"/>
        <v>294.6367488102293</v>
      </c>
      <c r="J427" s="537"/>
    </row>
    <row r="428" spans="1:10" ht="20.25" customHeight="1">
      <c r="A428" s="554"/>
      <c r="B428" s="519" t="s">
        <v>1169</v>
      </c>
      <c r="C428" s="519" t="s">
        <v>1332</v>
      </c>
      <c r="D428" s="521">
        <v>1</v>
      </c>
      <c r="E428" s="521" t="s">
        <v>567</v>
      </c>
      <c r="F428" s="523">
        <v>403.69964355395905</v>
      </c>
      <c r="G428" s="523">
        <v>163.6937069978321</v>
      </c>
      <c r="H428" s="523">
        <f t="shared" si="14"/>
        <v>567.3933505517912</v>
      </c>
      <c r="I428" s="555">
        <f t="shared" si="15"/>
        <v>567.3933505517912</v>
      </c>
      <c r="J428" s="537"/>
    </row>
    <row r="429" spans="1:10" ht="20.25" customHeight="1">
      <c r="A429" s="520"/>
      <c r="B429" s="519" t="s">
        <v>1169</v>
      </c>
      <c r="C429" s="519" t="s">
        <v>1332</v>
      </c>
      <c r="D429" s="521"/>
      <c r="E429" s="521"/>
      <c r="F429" s="523">
        <v>0</v>
      </c>
      <c r="G429" s="523">
        <v>0</v>
      </c>
      <c r="H429" s="523">
        <f t="shared" si="14"/>
        <v>0</v>
      </c>
      <c r="I429" s="555">
        <f t="shared" si="15"/>
        <v>0</v>
      </c>
      <c r="J429" s="537"/>
    </row>
    <row r="430" spans="1:10" ht="20.25" customHeight="1">
      <c r="A430" s="520"/>
      <c r="B430" s="519" t="s">
        <v>1169</v>
      </c>
      <c r="C430" s="519" t="s">
        <v>1332</v>
      </c>
      <c r="D430" s="521">
        <v>5</v>
      </c>
      <c r="E430" s="521" t="s">
        <v>567</v>
      </c>
      <c r="F430" s="523">
        <v>14.020384883691941</v>
      </c>
      <c r="G430" s="523">
        <v>11.715119615785117</v>
      </c>
      <c r="H430" s="523">
        <f t="shared" si="14"/>
        <v>25.73550449947706</v>
      </c>
      <c r="I430" s="555">
        <f t="shared" si="15"/>
        <v>128.6775224973853</v>
      </c>
      <c r="J430" s="537"/>
    </row>
    <row r="431" spans="1:10" ht="20.25" customHeight="1">
      <c r="A431" s="520"/>
      <c r="B431" s="519" t="s">
        <v>1169</v>
      </c>
      <c r="C431" s="519" t="s">
        <v>1332</v>
      </c>
      <c r="D431" s="521">
        <v>1</v>
      </c>
      <c r="E431" s="521" t="s">
        <v>567</v>
      </c>
      <c r="F431" s="523">
        <v>9.49928274189192</v>
      </c>
      <c r="G431" s="523">
        <v>9.956361200183789</v>
      </c>
      <c r="H431" s="523">
        <f t="shared" si="14"/>
        <v>19.45564394207571</v>
      </c>
      <c r="I431" s="555">
        <f t="shared" si="15"/>
        <v>19.45564394207571</v>
      </c>
      <c r="J431" s="537"/>
    </row>
    <row r="432" spans="1:10" ht="20.25" customHeight="1">
      <c r="A432" s="520"/>
      <c r="B432" s="519" t="s">
        <v>1169</v>
      </c>
      <c r="C432" s="519" t="s">
        <v>1332</v>
      </c>
      <c r="D432" s="521">
        <v>18</v>
      </c>
      <c r="E432" s="521" t="s">
        <v>567</v>
      </c>
      <c r="F432" s="523">
        <v>7.303318844446192</v>
      </c>
      <c r="G432" s="523">
        <v>9.101823212942465</v>
      </c>
      <c r="H432" s="523">
        <f t="shared" si="14"/>
        <v>16.40514205738866</v>
      </c>
      <c r="I432" s="555">
        <f t="shared" si="15"/>
        <v>295.2925570329959</v>
      </c>
      <c r="J432" s="537"/>
    </row>
    <row r="433" spans="1:10" ht="20.25" customHeight="1">
      <c r="A433" s="554" t="s">
        <v>3334</v>
      </c>
      <c r="B433" s="519" t="s">
        <v>1169</v>
      </c>
      <c r="C433" s="519" t="s">
        <v>1332</v>
      </c>
      <c r="D433" s="521">
        <v>525</v>
      </c>
      <c r="E433" s="558" t="s">
        <v>2460</v>
      </c>
      <c r="F433" s="523">
        <v>58.585534567149324</v>
      </c>
      <c r="G433" s="523">
        <v>29.094037519099935</v>
      </c>
      <c r="H433" s="523">
        <f t="shared" si="14"/>
        <v>87.67957208624927</v>
      </c>
      <c r="I433" s="555">
        <f t="shared" si="15"/>
        <v>46031.77534528086</v>
      </c>
      <c r="J433" s="537"/>
    </row>
    <row r="434" spans="1:10" ht="20.25" customHeight="1">
      <c r="A434" s="554" t="s">
        <v>3335</v>
      </c>
      <c r="B434" s="519" t="s">
        <v>1169</v>
      </c>
      <c r="C434" s="519" t="s">
        <v>1332</v>
      </c>
      <c r="D434" s="521">
        <v>6</v>
      </c>
      <c r="E434" s="558" t="s">
        <v>2460</v>
      </c>
      <c r="F434" s="523">
        <v>9.717885482814117</v>
      </c>
      <c r="G434" s="523">
        <v>10.045789594197416</v>
      </c>
      <c r="H434" s="523">
        <f t="shared" si="14"/>
        <v>19.763675077011534</v>
      </c>
      <c r="I434" s="555">
        <f t="shared" si="15"/>
        <v>118.5820504620692</v>
      </c>
      <c r="J434" s="537"/>
    </row>
    <row r="435" spans="1:10" ht="20.25" customHeight="1">
      <c r="A435" s="554" t="s">
        <v>3336</v>
      </c>
      <c r="B435" s="519" t="s">
        <v>1169</v>
      </c>
      <c r="C435" s="519" t="s">
        <v>1332</v>
      </c>
      <c r="D435" s="521">
        <v>130</v>
      </c>
      <c r="E435" s="558" t="s">
        <v>2460</v>
      </c>
      <c r="F435" s="523">
        <v>78.62743131442546</v>
      </c>
      <c r="G435" s="523">
        <v>36.92399023940415</v>
      </c>
      <c r="H435" s="523">
        <f t="shared" si="14"/>
        <v>115.55142155382961</v>
      </c>
      <c r="I435" s="555">
        <f t="shared" si="15"/>
        <v>15021.68480199785</v>
      </c>
      <c r="J435" s="537"/>
    </row>
    <row r="436" spans="1:10" ht="20.25" customHeight="1">
      <c r="A436" s="554"/>
      <c r="B436" s="519" t="s">
        <v>1169</v>
      </c>
      <c r="C436" s="519" t="s">
        <v>1332</v>
      </c>
      <c r="D436" s="521">
        <v>71</v>
      </c>
      <c r="E436" s="558" t="s">
        <v>2460</v>
      </c>
      <c r="F436" s="523">
        <v>10.49293156426555</v>
      </c>
      <c r="G436" s="523">
        <v>10.343884240909505</v>
      </c>
      <c r="H436" s="523">
        <f t="shared" si="14"/>
        <v>20.836815805175057</v>
      </c>
      <c r="I436" s="555">
        <f t="shared" si="15"/>
        <v>1479.413922167429</v>
      </c>
      <c r="J436" s="537"/>
    </row>
    <row r="437" spans="1:10" ht="20.25" customHeight="1">
      <c r="A437" s="554" t="s">
        <v>3337</v>
      </c>
      <c r="B437" s="519" t="s">
        <v>1169</v>
      </c>
      <c r="C437" s="519" t="s">
        <v>1332</v>
      </c>
      <c r="D437" s="521"/>
      <c r="E437" s="558" t="s">
        <v>2460</v>
      </c>
      <c r="F437" s="523">
        <v>0</v>
      </c>
      <c r="G437" s="523">
        <v>0</v>
      </c>
      <c r="H437" s="523">
        <f t="shared" si="14"/>
        <v>0</v>
      </c>
      <c r="I437" s="555">
        <f t="shared" si="15"/>
        <v>0</v>
      </c>
      <c r="J437" s="537"/>
    </row>
    <row r="438" spans="1:10" ht="20.25" customHeight="1">
      <c r="A438" s="554"/>
      <c r="B438" s="519" t="s">
        <v>1169</v>
      </c>
      <c r="C438" s="519" t="s">
        <v>1332</v>
      </c>
      <c r="D438" s="521">
        <v>666.3</v>
      </c>
      <c r="E438" s="558" t="s">
        <v>2460</v>
      </c>
      <c r="F438" s="523">
        <v>9.797377388604007</v>
      </c>
      <c r="G438" s="523">
        <v>8.515570407742024</v>
      </c>
      <c r="H438" s="523">
        <f t="shared" si="14"/>
        <v>18.31294779634603</v>
      </c>
      <c r="I438" s="555">
        <f t="shared" si="15"/>
        <v>12201.91711670536</v>
      </c>
      <c r="J438" s="537"/>
    </row>
    <row r="439" spans="1:10" ht="20.25" customHeight="1">
      <c r="A439" s="554"/>
      <c r="B439" s="519" t="s">
        <v>1169</v>
      </c>
      <c r="C439" s="519" t="s">
        <v>1332</v>
      </c>
      <c r="D439" s="521">
        <v>3695.8</v>
      </c>
      <c r="E439" s="558" t="s">
        <v>2460</v>
      </c>
      <c r="F439" s="523">
        <v>9.797377388604007</v>
      </c>
      <c r="G439" s="523">
        <v>8.515570407742024</v>
      </c>
      <c r="H439" s="523">
        <f t="shared" si="14"/>
        <v>18.31294779634603</v>
      </c>
      <c r="I439" s="555">
        <f t="shared" si="15"/>
        <v>67680.99246573566</v>
      </c>
      <c r="J439" s="537"/>
    </row>
    <row r="440" spans="1:10" ht="20.25" customHeight="1">
      <c r="A440" s="554"/>
      <c r="B440" s="519" t="s">
        <v>1169</v>
      </c>
      <c r="C440" s="519" t="s">
        <v>1332</v>
      </c>
      <c r="D440" s="521">
        <v>12734.3</v>
      </c>
      <c r="E440" s="558" t="s">
        <v>2460</v>
      </c>
      <c r="F440" s="523">
        <v>12.549784626578967</v>
      </c>
      <c r="G440" s="523">
        <v>9.57877464768181</v>
      </c>
      <c r="H440" s="523">
        <f t="shared" si="14"/>
        <v>22.128559274260777</v>
      </c>
      <c r="I440" s="555">
        <f t="shared" si="15"/>
        <v>281791.71236621897</v>
      </c>
      <c r="J440" s="537"/>
    </row>
    <row r="441" spans="1:10" ht="20.25" customHeight="1">
      <c r="A441" s="554"/>
      <c r="B441" s="519" t="s">
        <v>1169</v>
      </c>
      <c r="C441" s="519" t="s">
        <v>1332</v>
      </c>
      <c r="D441" s="521">
        <v>15355.5</v>
      </c>
      <c r="E441" s="558" t="s">
        <v>2460</v>
      </c>
      <c r="F441" s="523">
        <v>14.050194348363151</v>
      </c>
      <c r="G441" s="523">
        <v>10.165027452882251</v>
      </c>
      <c r="H441" s="523">
        <f t="shared" si="14"/>
        <v>24.215221801245402</v>
      </c>
      <c r="I441" s="555">
        <f t="shared" si="15"/>
        <v>371836.83836902375</v>
      </c>
      <c r="J441" s="537"/>
    </row>
    <row r="442" spans="1:10" ht="20.25" customHeight="1">
      <c r="A442" s="554"/>
      <c r="B442" s="519" t="s">
        <v>1169</v>
      </c>
      <c r="C442" s="519" t="s">
        <v>1332</v>
      </c>
      <c r="D442" s="521">
        <v>15626</v>
      </c>
      <c r="E442" s="558" t="s">
        <v>2460</v>
      </c>
      <c r="F442" s="523">
        <v>14.050194348363151</v>
      </c>
      <c r="G442" s="523">
        <v>10.165027452882251</v>
      </c>
      <c r="H442" s="523">
        <f t="shared" si="14"/>
        <v>24.215221801245402</v>
      </c>
      <c r="I442" s="555">
        <f t="shared" si="15"/>
        <v>378387.05586626066</v>
      </c>
      <c r="J442" s="537"/>
    </row>
    <row r="443" spans="1:10" ht="20.25" customHeight="1">
      <c r="A443" s="554"/>
      <c r="B443" s="519" t="s">
        <v>1169</v>
      </c>
      <c r="C443" s="519" t="s">
        <v>1332</v>
      </c>
      <c r="D443" s="521">
        <v>9165</v>
      </c>
      <c r="E443" s="558" t="s">
        <v>2460</v>
      </c>
      <c r="F443" s="523">
        <v>16.047428481334148</v>
      </c>
      <c r="G443" s="523">
        <v>10.95001002255742</v>
      </c>
      <c r="H443" s="523">
        <f t="shared" si="14"/>
        <v>26.997438503891566</v>
      </c>
      <c r="I443" s="555">
        <f t="shared" si="15"/>
        <v>247431.5238881662</v>
      </c>
      <c r="J443" s="537"/>
    </row>
    <row r="444" spans="1:10" ht="20.25" customHeight="1">
      <c r="A444" s="554"/>
      <c r="B444" s="519" t="s">
        <v>1169</v>
      </c>
      <c r="C444" s="519" t="s">
        <v>1332</v>
      </c>
      <c r="D444" s="521">
        <v>365.27</v>
      </c>
      <c r="E444" s="558" t="s">
        <v>2460</v>
      </c>
      <c r="F444" s="523">
        <v>16.047428481334148</v>
      </c>
      <c r="G444" s="523">
        <v>10.95001002255742</v>
      </c>
      <c r="H444" s="523">
        <f t="shared" si="14"/>
        <v>26.997438503891566</v>
      </c>
      <c r="I444" s="555">
        <f t="shared" si="15"/>
        <v>9861.354362316471</v>
      </c>
      <c r="J444" s="537"/>
    </row>
    <row r="445" spans="1:10" ht="20.25" customHeight="1">
      <c r="A445" s="554"/>
      <c r="B445" s="519" t="s">
        <v>1169</v>
      </c>
      <c r="C445" s="519" t="s">
        <v>1332</v>
      </c>
      <c r="D445" s="521">
        <v>6154.1</v>
      </c>
      <c r="E445" s="558" t="s">
        <v>2460</v>
      </c>
      <c r="F445" s="523">
        <v>42.89581966186968</v>
      </c>
      <c r="G445" s="523">
        <v>26.103154563755304</v>
      </c>
      <c r="H445" s="523">
        <f t="shared" si="14"/>
        <v>68.99897422562498</v>
      </c>
      <c r="I445" s="555">
        <f t="shared" si="15"/>
        <v>424626.5872819187</v>
      </c>
      <c r="J445" s="537"/>
    </row>
    <row r="446" spans="1:10" ht="20.25" customHeight="1">
      <c r="A446" s="554"/>
      <c r="B446" s="519" t="s">
        <v>1169</v>
      </c>
      <c r="C446" s="519" t="s">
        <v>1332</v>
      </c>
      <c r="D446" s="521">
        <v>24800</v>
      </c>
      <c r="E446" s="558" t="s">
        <v>2460</v>
      </c>
      <c r="F446" s="523">
        <v>5.077545482329258</v>
      </c>
      <c r="G446" s="523">
        <v>5.107354947000466</v>
      </c>
      <c r="H446" s="523">
        <f t="shared" si="14"/>
        <v>10.184900429329725</v>
      </c>
      <c r="I446" s="555">
        <f t="shared" si="15"/>
        <v>252585.53064737716</v>
      </c>
      <c r="J446" s="537"/>
    </row>
    <row r="447" spans="1:10" ht="20.25" customHeight="1">
      <c r="A447" s="554"/>
      <c r="B447" s="519" t="s">
        <v>1169</v>
      </c>
      <c r="C447" s="519" t="s">
        <v>1332</v>
      </c>
      <c r="D447" s="521">
        <v>750</v>
      </c>
      <c r="E447" s="558" t="s">
        <v>2460</v>
      </c>
      <c r="F447" s="523">
        <v>9.886805782617634</v>
      </c>
      <c r="G447" s="523">
        <v>10.11534501176357</v>
      </c>
      <c r="H447" s="523">
        <f t="shared" si="14"/>
        <v>20.0021507943812</v>
      </c>
      <c r="I447" s="555">
        <f t="shared" si="15"/>
        <v>15001.6130957859</v>
      </c>
      <c r="J447" s="537"/>
    </row>
    <row r="448" spans="1:10" ht="20.25" customHeight="1">
      <c r="A448" s="554" t="s">
        <v>3338</v>
      </c>
      <c r="B448" s="519" t="s">
        <v>1169</v>
      </c>
      <c r="C448" s="519" t="s">
        <v>1332</v>
      </c>
      <c r="D448" s="521">
        <v>7008</v>
      </c>
      <c r="E448" s="521" t="s">
        <v>3339</v>
      </c>
      <c r="F448" s="523">
        <v>0.9936488223736316</v>
      </c>
      <c r="G448" s="523">
        <v>1.3314894219806663</v>
      </c>
      <c r="H448" s="523">
        <f t="shared" si="14"/>
        <v>2.325138244354298</v>
      </c>
      <c r="I448" s="555">
        <f t="shared" si="15"/>
        <v>16294.568816434921</v>
      </c>
      <c r="J448" s="537"/>
    </row>
    <row r="449" spans="1:10" ht="20.25" customHeight="1">
      <c r="A449" s="554" t="s">
        <v>3340</v>
      </c>
      <c r="B449" s="519" t="s">
        <v>1169</v>
      </c>
      <c r="C449" s="519" t="s">
        <v>1332</v>
      </c>
      <c r="D449" s="521"/>
      <c r="E449" s="521"/>
      <c r="F449" s="523">
        <v>0</v>
      </c>
      <c r="G449" s="523">
        <v>0</v>
      </c>
      <c r="H449" s="523">
        <f t="shared" si="14"/>
        <v>0</v>
      </c>
      <c r="I449" s="555">
        <f t="shared" si="15"/>
        <v>0</v>
      </c>
      <c r="J449" s="537"/>
    </row>
    <row r="450" spans="1:10" ht="20.25" customHeight="1">
      <c r="A450" s="554"/>
      <c r="B450" s="519" t="s">
        <v>1169</v>
      </c>
      <c r="C450" s="519" t="s">
        <v>1332</v>
      </c>
      <c r="D450" s="521">
        <v>150</v>
      </c>
      <c r="E450" s="521" t="s">
        <v>567</v>
      </c>
      <c r="F450" s="523">
        <v>7.502048608920918</v>
      </c>
      <c r="G450" s="523">
        <v>3.676500642782437</v>
      </c>
      <c r="H450" s="523">
        <f t="shared" si="14"/>
        <v>11.178549251703355</v>
      </c>
      <c r="I450" s="555">
        <f t="shared" si="15"/>
        <v>1676.7823877555034</v>
      </c>
      <c r="J450" s="537"/>
    </row>
    <row r="451" spans="1:10" ht="20.25" customHeight="1">
      <c r="A451" s="554" t="s">
        <v>3341</v>
      </c>
      <c r="B451" s="519" t="s">
        <v>1169</v>
      </c>
      <c r="C451" s="519" t="s">
        <v>1332</v>
      </c>
      <c r="D451" s="521"/>
      <c r="E451" s="558"/>
      <c r="F451" s="523">
        <v>0</v>
      </c>
      <c r="G451" s="523">
        <v>0</v>
      </c>
      <c r="H451" s="523">
        <f t="shared" si="14"/>
        <v>0</v>
      </c>
      <c r="I451" s="555">
        <f t="shared" si="15"/>
        <v>0</v>
      </c>
      <c r="J451" s="537"/>
    </row>
    <row r="452" spans="1:10" ht="20.25" customHeight="1">
      <c r="A452" s="554"/>
      <c r="B452" s="519" t="s">
        <v>1169</v>
      </c>
      <c r="C452" s="519" t="s">
        <v>1332</v>
      </c>
      <c r="D452" s="521">
        <v>42</v>
      </c>
      <c r="E452" s="521" t="s">
        <v>1341</v>
      </c>
      <c r="F452" s="523">
        <v>2.0667895505371536</v>
      </c>
      <c r="G452" s="523">
        <v>2.6828518204088057</v>
      </c>
      <c r="H452" s="523">
        <f t="shared" si="14"/>
        <v>4.749641370945959</v>
      </c>
      <c r="I452" s="555">
        <f t="shared" si="15"/>
        <v>199.48493757973029</v>
      </c>
      <c r="J452" s="537"/>
    </row>
    <row r="453" spans="1:10" ht="20.25" customHeight="1">
      <c r="A453" s="554"/>
      <c r="B453" s="519" t="s">
        <v>1169</v>
      </c>
      <c r="C453" s="519" t="s">
        <v>1332</v>
      </c>
      <c r="D453" s="521">
        <v>202</v>
      </c>
      <c r="E453" s="521" t="s">
        <v>1341</v>
      </c>
      <c r="F453" s="523">
        <v>2.553677473500233</v>
      </c>
      <c r="G453" s="523">
        <v>2.8716450966597953</v>
      </c>
      <c r="H453" s="523">
        <f t="shared" si="14"/>
        <v>5.425322570160029</v>
      </c>
      <c r="I453" s="555">
        <f t="shared" si="15"/>
        <v>1095.915159172326</v>
      </c>
      <c r="J453" s="537"/>
    </row>
    <row r="454" spans="1:10" ht="20.25" customHeight="1">
      <c r="A454" s="554"/>
      <c r="B454" s="519" t="s">
        <v>1169</v>
      </c>
      <c r="C454" s="519" t="s">
        <v>1332</v>
      </c>
      <c r="D454" s="521">
        <v>21</v>
      </c>
      <c r="E454" s="521" t="s">
        <v>1341</v>
      </c>
      <c r="F454" s="523">
        <v>2.971009978897159</v>
      </c>
      <c r="G454" s="523">
        <v>3.040565396463313</v>
      </c>
      <c r="H454" s="523">
        <f t="shared" si="14"/>
        <v>6.011575375360472</v>
      </c>
      <c r="I454" s="555">
        <f t="shared" si="15"/>
        <v>126.24308288256992</v>
      </c>
      <c r="J454" s="537"/>
    </row>
    <row r="455" spans="1:10" ht="20.25" customHeight="1">
      <c r="A455" s="554"/>
      <c r="B455" s="519" t="s">
        <v>1169</v>
      </c>
      <c r="C455" s="519" t="s">
        <v>1332</v>
      </c>
      <c r="D455" s="521">
        <v>6</v>
      </c>
      <c r="E455" s="521" t="s">
        <v>1341</v>
      </c>
      <c r="F455" s="523">
        <v>3.1796762315956215</v>
      </c>
      <c r="G455" s="523">
        <v>3.1200573022532034</v>
      </c>
      <c r="H455" s="523">
        <f t="shared" si="14"/>
        <v>6.2997335338488245</v>
      </c>
      <c r="I455" s="555">
        <f t="shared" si="15"/>
        <v>37.79840120309295</v>
      </c>
      <c r="J455" s="537"/>
    </row>
    <row r="456" spans="1:10" ht="20.25" customHeight="1">
      <c r="A456" s="554"/>
      <c r="B456" s="519" t="s">
        <v>1169</v>
      </c>
      <c r="C456" s="519" t="s">
        <v>1332</v>
      </c>
      <c r="D456" s="521">
        <v>80</v>
      </c>
      <c r="E456" s="521" t="s">
        <v>1341</v>
      </c>
      <c r="F456" s="523">
        <v>4.143515589298044</v>
      </c>
      <c r="G456" s="523">
        <v>3.8056749896910094</v>
      </c>
      <c r="H456" s="523">
        <f t="shared" si="14"/>
        <v>7.949190578989054</v>
      </c>
      <c r="I456" s="555">
        <f t="shared" si="15"/>
        <v>635.9352463191243</v>
      </c>
      <c r="J456" s="537"/>
    </row>
    <row r="457" spans="1:10" ht="20.25" customHeight="1">
      <c r="A457" s="554"/>
      <c r="B457" s="519" t="s">
        <v>1169</v>
      </c>
      <c r="C457" s="519" t="s">
        <v>1332</v>
      </c>
      <c r="D457" s="521">
        <v>120</v>
      </c>
      <c r="E457" s="521" t="s">
        <v>1341</v>
      </c>
      <c r="F457" s="523">
        <v>11.993341286049734</v>
      </c>
      <c r="G457" s="523">
        <v>7.17414449753762</v>
      </c>
      <c r="H457" s="523">
        <f t="shared" si="14"/>
        <v>19.167485783587352</v>
      </c>
      <c r="I457" s="555">
        <f t="shared" si="15"/>
        <v>2300.098294030482</v>
      </c>
      <c r="J457" s="537"/>
    </row>
    <row r="458" spans="1:10" ht="20.25" customHeight="1">
      <c r="A458" s="554" t="s">
        <v>3342</v>
      </c>
      <c r="B458" s="519" t="s">
        <v>1169</v>
      </c>
      <c r="C458" s="519" t="s">
        <v>1332</v>
      </c>
      <c r="D458" s="521">
        <v>393</v>
      </c>
      <c r="E458" s="558" t="s">
        <v>2460</v>
      </c>
      <c r="F458" s="523">
        <v>0</v>
      </c>
      <c r="G458" s="523">
        <v>0</v>
      </c>
      <c r="H458" s="523">
        <f t="shared" si="14"/>
        <v>0</v>
      </c>
      <c r="I458" s="555">
        <f t="shared" si="15"/>
        <v>0</v>
      </c>
      <c r="J458" s="537"/>
    </row>
    <row r="459" spans="1:10" ht="20.25" customHeight="1">
      <c r="A459" s="554" t="s">
        <v>3343</v>
      </c>
      <c r="B459" s="519" t="s">
        <v>1169</v>
      </c>
      <c r="C459" s="519" t="s">
        <v>1332</v>
      </c>
      <c r="D459" s="521"/>
      <c r="E459" s="521"/>
      <c r="F459" s="523">
        <v>0</v>
      </c>
      <c r="G459" s="523">
        <v>0</v>
      </c>
      <c r="H459" s="523">
        <f t="shared" si="14"/>
        <v>0</v>
      </c>
      <c r="I459" s="555">
        <f t="shared" si="15"/>
        <v>0</v>
      </c>
      <c r="J459" s="537"/>
    </row>
    <row r="460" spans="1:10" ht="20.25" customHeight="1">
      <c r="A460" s="520"/>
      <c r="B460" s="519" t="s">
        <v>1169</v>
      </c>
      <c r="C460" s="519" t="s">
        <v>1332</v>
      </c>
      <c r="D460" s="521">
        <v>15</v>
      </c>
      <c r="E460" s="521" t="s">
        <v>567</v>
      </c>
      <c r="F460" s="523">
        <v>129.8102821548912</v>
      </c>
      <c r="G460" s="523">
        <v>61.88444865742978</v>
      </c>
      <c r="H460" s="523">
        <f t="shared" si="14"/>
        <v>191.69473081232098</v>
      </c>
      <c r="I460" s="555">
        <f t="shared" si="15"/>
        <v>2875.420962184815</v>
      </c>
      <c r="J460" s="537"/>
    </row>
    <row r="461" spans="1:10" ht="20.25" customHeight="1">
      <c r="A461" s="520"/>
      <c r="B461" s="519" t="s">
        <v>1169</v>
      </c>
      <c r="C461" s="519" t="s">
        <v>1332</v>
      </c>
      <c r="D461" s="521">
        <v>8</v>
      </c>
      <c r="E461" s="521" t="s">
        <v>567</v>
      </c>
      <c r="F461" s="523">
        <v>638.6677805806518</v>
      </c>
      <c r="G461" s="523">
        <v>267.83804007081244</v>
      </c>
      <c r="H461" s="523">
        <f t="shared" si="14"/>
        <v>906.5058206514642</v>
      </c>
      <c r="I461" s="555">
        <f t="shared" si="15"/>
        <v>7252.046565211714</v>
      </c>
      <c r="J461" s="537"/>
    </row>
    <row r="462" spans="1:10" ht="20.25" customHeight="1">
      <c r="A462" s="520"/>
      <c r="B462" s="519" t="s">
        <v>1169</v>
      </c>
      <c r="C462" s="519" t="s">
        <v>1332</v>
      </c>
      <c r="D462" s="521">
        <v>3</v>
      </c>
      <c r="E462" s="521" t="s">
        <v>567</v>
      </c>
      <c r="F462" s="523">
        <v>823.7448102359643</v>
      </c>
      <c r="G462" s="523">
        <v>358.7767802944472</v>
      </c>
      <c r="H462" s="523">
        <f t="shared" si="14"/>
        <v>1182.5215905304115</v>
      </c>
      <c r="I462" s="555">
        <f t="shared" si="15"/>
        <v>3547.5647715912346</v>
      </c>
      <c r="J462" s="537"/>
    </row>
    <row r="463" spans="1:10" ht="20.25" customHeight="1">
      <c r="A463" s="520"/>
      <c r="B463" s="519" t="s">
        <v>1169</v>
      </c>
      <c r="C463" s="519" t="s">
        <v>1332</v>
      </c>
      <c r="D463" s="521">
        <v>4</v>
      </c>
      <c r="E463" s="521" t="s">
        <v>567</v>
      </c>
      <c r="F463" s="523">
        <v>1298.1127580371362</v>
      </c>
      <c r="G463" s="523">
        <v>556.284356717654</v>
      </c>
      <c r="H463" s="523">
        <f t="shared" si="14"/>
        <v>1854.3971147547902</v>
      </c>
      <c r="I463" s="555">
        <f t="shared" si="15"/>
        <v>7417.588459019161</v>
      </c>
      <c r="J463" s="537"/>
    </row>
    <row r="464" spans="1:10" ht="20.25" customHeight="1">
      <c r="A464" s="554" t="s">
        <v>3344</v>
      </c>
      <c r="B464" s="519" t="s">
        <v>1169</v>
      </c>
      <c r="C464" s="519" t="s">
        <v>1332</v>
      </c>
      <c r="D464" s="521">
        <v>1500</v>
      </c>
      <c r="E464" s="521" t="s">
        <v>1341</v>
      </c>
      <c r="F464" s="523">
        <v>10.403503170251923</v>
      </c>
      <c r="G464" s="523">
        <v>7.17414449753762</v>
      </c>
      <c r="H464" s="523">
        <f t="shared" si="14"/>
        <v>17.57764766778954</v>
      </c>
      <c r="I464" s="555">
        <f t="shared" si="15"/>
        <v>26366.47150168431</v>
      </c>
      <c r="J464" s="537"/>
    </row>
    <row r="465" spans="1:10" ht="20.25" customHeight="1">
      <c r="A465" s="554" t="s">
        <v>3345</v>
      </c>
      <c r="B465" s="519" t="s">
        <v>1169</v>
      </c>
      <c r="C465" s="519" t="s">
        <v>1332</v>
      </c>
      <c r="D465" s="521"/>
      <c r="E465" s="521"/>
      <c r="F465" s="523">
        <v>0</v>
      </c>
      <c r="G465" s="523">
        <v>0</v>
      </c>
      <c r="H465" s="523">
        <f t="shared" si="14"/>
        <v>0</v>
      </c>
      <c r="I465" s="555">
        <f t="shared" si="15"/>
        <v>0</v>
      </c>
      <c r="J465" s="537"/>
    </row>
    <row r="466" spans="1:10" ht="20.25" customHeight="1">
      <c r="A466" s="520"/>
      <c r="B466" s="519" t="s">
        <v>1169</v>
      </c>
      <c r="C466" s="519" t="s">
        <v>1332</v>
      </c>
      <c r="D466" s="521">
        <v>42</v>
      </c>
      <c r="E466" s="521" t="s">
        <v>567</v>
      </c>
      <c r="F466" s="523">
        <v>969.6522033133084</v>
      </c>
      <c r="G466" s="523">
        <v>390.6729074926408</v>
      </c>
      <c r="H466" s="523">
        <f t="shared" si="14"/>
        <v>1360.3251108059492</v>
      </c>
      <c r="I466" s="555">
        <f t="shared" si="15"/>
        <v>57133.654653849866</v>
      </c>
      <c r="J466" s="537"/>
    </row>
    <row r="467" spans="1:10" ht="20.25" customHeight="1">
      <c r="A467" s="520"/>
      <c r="B467" s="519" t="s">
        <v>1169</v>
      </c>
      <c r="C467" s="519" t="s">
        <v>1332</v>
      </c>
      <c r="D467" s="521">
        <v>1853.2</v>
      </c>
      <c r="E467" s="558" t="s">
        <v>1341</v>
      </c>
      <c r="F467" s="523">
        <v>34.3106938365615</v>
      </c>
      <c r="G467" s="523">
        <v>25.884551822833103</v>
      </c>
      <c r="H467" s="523">
        <f t="shared" si="14"/>
        <v>60.1952456593946</v>
      </c>
      <c r="I467" s="555">
        <f t="shared" si="15"/>
        <v>111553.82925599007</v>
      </c>
      <c r="J467" s="537"/>
    </row>
    <row r="468" spans="1:10" ht="20.25" customHeight="1">
      <c r="A468" s="520"/>
      <c r="B468" s="519" t="s">
        <v>1169</v>
      </c>
      <c r="C468" s="519" t="s">
        <v>1332</v>
      </c>
      <c r="D468" s="521">
        <v>172</v>
      </c>
      <c r="E468" s="521" t="s">
        <v>567</v>
      </c>
      <c r="F468" s="523">
        <v>11.38721550440182</v>
      </c>
      <c r="G468" s="523">
        <v>7.571604026487073</v>
      </c>
      <c r="H468" s="523">
        <f t="shared" si="14"/>
        <v>18.958819530888892</v>
      </c>
      <c r="I468" s="555">
        <f t="shared" si="15"/>
        <v>3260.9169593128895</v>
      </c>
      <c r="J468" s="537"/>
    </row>
    <row r="469" spans="1:10" ht="20.25" customHeight="1">
      <c r="A469" s="541"/>
      <c r="B469" s="519" t="s">
        <v>1169</v>
      </c>
      <c r="C469" s="519" t="s">
        <v>1332</v>
      </c>
      <c r="D469" s="526">
        <v>172</v>
      </c>
      <c r="E469" s="526" t="s">
        <v>567</v>
      </c>
      <c r="F469" s="523">
        <v>11.38721550440182</v>
      </c>
      <c r="G469" s="523">
        <v>7.571604026487073</v>
      </c>
      <c r="H469" s="523">
        <f t="shared" si="14"/>
        <v>18.958819530888892</v>
      </c>
      <c r="I469" s="555">
        <f t="shared" si="15"/>
        <v>3260.9169593128895</v>
      </c>
      <c r="J469" s="537"/>
    </row>
    <row r="470" spans="1:10" ht="20.25" customHeight="1">
      <c r="A470" s="554"/>
      <c r="B470" s="519" t="s">
        <v>1169</v>
      </c>
      <c r="C470" s="519" t="s">
        <v>1332</v>
      </c>
      <c r="D470" s="521">
        <v>120</v>
      </c>
      <c r="E470" s="521" t="s">
        <v>567</v>
      </c>
      <c r="F470" s="523">
        <v>29.898893065222577</v>
      </c>
      <c r="G470" s="523">
        <v>14.78549447691964</v>
      </c>
      <c r="H470" s="523">
        <f t="shared" si="14"/>
        <v>44.68438754214222</v>
      </c>
      <c r="I470" s="555">
        <f t="shared" si="15"/>
        <v>5362.126505057066</v>
      </c>
      <c r="J470" s="537"/>
    </row>
    <row r="471" spans="1:10" ht="20.25" customHeight="1">
      <c r="A471" s="554"/>
      <c r="B471" s="519" t="s">
        <v>1169</v>
      </c>
      <c r="C471" s="519" t="s">
        <v>1332</v>
      </c>
      <c r="D471" s="521">
        <v>2</v>
      </c>
      <c r="E471" s="521" t="s">
        <v>983</v>
      </c>
      <c r="F471" s="523">
        <v>1146.0447422610755</v>
      </c>
      <c r="G471" s="523">
        <v>449.4571718242648</v>
      </c>
      <c r="H471" s="523">
        <f t="shared" si="14"/>
        <v>1595.5019140853403</v>
      </c>
      <c r="I471" s="555">
        <f t="shared" si="15"/>
        <v>3191.0038281706807</v>
      </c>
      <c r="J471" s="537"/>
    </row>
    <row r="472" spans="1:10" ht="20.25" customHeight="1" thickBot="1">
      <c r="A472" s="541"/>
      <c r="B472" s="519" t="s">
        <v>1169</v>
      </c>
      <c r="C472" s="519" t="s">
        <v>1332</v>
      </c>
      <c r="D472" s="526">
        <v>1</v>
      </c>
      <c r="E472" s="526" t="s">
        <v>983</v>
      </c>
      <c r="F472" s="560">
        <v>101045.09271355584</v>
      </c>
      <c r="G472" s="560">
        <v>55576.537393772815</v>
      </c>
      <c r="H472" s="560">
        <f t="shared" si="14"/>
        <v>156621.63010732864</v>
      </c>
      <c r="I472" s="561">
        <f t="shared" si="15"/>
        <v>156621.63010732864</v>
      </c>
      <c r="J472" s="537"/>
    </row>
    <row r="473" spans="1:10" ht="20.25" customHeight="1" thickBot="1">
      <c r="A473" s="562"/>
      <c r="B473" s="519" t="s">
        <v>1169</v>
      </c>
      <c r="C473" s="519" t="s">
        <v>1332</v>
      </c>
      <c r="D473" s="563"/>
      <c r="E473" s="563"/>
      <c r="F473" s="564">
        <v>0</v>
      </c>
      <c r="G473" s="564">
        <v>0</v>
      </c>
      <c r="H473" s="564">
        <f t="shared" si="14"/>
        <v>0</v>
      </c>
      <c r="I473" s="565">
        <f t="shared" si="15"/>
        <v>0</v>
      </c>
      <c r="J473" s="537"/>
    </row>
    <row r="474" spans="1:10" ht="20.25" customHeight="1">
      <c r="A474" s="551" t="s">
        <v>3346</v>
      </c>
      <c r="B474" s="519" t="s">
        <v>1169</v>
      </c>
      <c r="C474" s="519" t="s">
        <v>1332</v>
      </c>
      <c r="D474" s="525"/>
      <c r="E474" s="525"/>
      <c r="F474" s="552">
        <v>0</v>
      </c>
      <c r="G474" s="552">
        <v>0</v>
      </c>
      <c r="H474" s="552">
        <f t="shared" si="14"/>
        <v>0</v>
      </c>
      <c r="I474" s="553">
        <f t="shared" si="15"/>
        <v>0</v>
      </c>
      <c r="J474" s="537"/>
    </row>
    <row r="475" spans="1:10" ht="20.25" customHeight="1">
      <c r="A475" s="520"/>
      <c r="B475" s="519" t="s">
        <v>1169</v>
      </c>
      <c r="C475" s="519" t="s">
        <v>1332</v>
      </c>
      <c r="D475" s="521">
        <v>470</v>
      </c>
      <c r="E475" s="521" t="s">
        <v>1341</v>
      </c>
      <c r="F475" s="523">
        <v>0.7750460814514327</v>
      </c>
      <c r="G475" s="523">
        <v>2.176090920998253</v>
      </c>
      <c r="H475" s="523">
        <f t="shared" si="14"/>
        <v>2.951137002449686</v>
      </c>
      <c r="I475" s="555">
        <f t="shared" si="15"/>
        <v>1387.0343911513523</v>
      </c>
      <c r="J475" s="537"/>
    </row>
    <row r="476" spans="1:10" ht="20.25" customHeight="1">
      <c r="A476" s="520"/>
      <c r="B476" s="519" t="s">
        <v>1169</v>
      </c>
      <c r="C476" s="519" t="s">
        <v>1332</v>
      </c>
      <c r="D476" s="521">
        <v>90</v>
      </c>
      <c r="E476" s="521" t="s">
        <v>1341</v>
      </c>
      <c r="F476" s="523">
        <v>0.7750460814514327</v>
      </c>
      <c r="G476" s="523">
        <v>2.176090920998253</v>
      </c>
      <c r="H476" s="523">
        <f t="shared" si="14"/>
        <v>2.951137002449686</v>
      </c>
      <c r="I476" s="555">
        <f t="shared" si="15"/>
        <v>265.60233022047174</v>
      </c>
      <c r="J476" s="537"/>
    </row>
    <row r="477" spans="1:10" ht="20.25" customHeight="1">
      <c r="A477" s="520"/>
      <c r="B477" s="519" t="s">
        <v>1169</v>
      </c>
      <c r="C477" s="519" t="s">
        <v>1332</v>
      </c>
      <c r="D477" s="521">
        <v>80</v>
      </c>
      <c r="E477" s="521" t="s">
        <v>1341</v>
      </c>
      <c r="F477" s="523">
        <v>1.0731407281635221</v>
      </c>
      <c r="G477" s="523">
        <v>2.305265267906825</v>
      </c>
      <c r="H477" s="523">
        <f t="shared" si="14"/>
        <v>3.378405996070347</v>
      </c>
      <c r="I477" s="555">
        <f t="shared" si="15"/>
        <v>270.2724796856278</v>
      </c>
      <c r="J477" s="537"/>
    </row>
    <row r="478" spans="1:10" ht="20.25" customHeight="1">
      <c r="A478" s="520"/>
      <c r="B478" s="519" t="s">
        <v>1169</v>
      </c>
      <c r="C478" s="519" t="s">
        <v>1332</v>
      </c>
      <c r="D478" s="521">
        <v>83</v>
      </c>
      <c r="E478" s="521" t="s">
        <v>1341</v>
      </c>
      <c r="F478" s="523">
        <v>2.017107109418472</v>
      </c>
      <c r="G478" s="523">
        <v>3.6069452252162826</v>
      </c>
      <c r="H478" s="523">
        <f t="shared" si="14"/>
        <v>5.624052334634754</v>
      </c>
      <c r="I478" s="555">
        <f t="shared" si="15"/>
        <v>466.7963437746846</v>
      </c>
      <c r="J478" s="537"/>
    </row>
    <row r="479" spans="1:10" ht="20.25" customHeight="1">
      <c r="A479" s="520"/>
      <c r="B479" s="519" t="s">
        <v>1169</v>
      </c>
      <c r="C479" s="519" t="s">
        <v>1332</v>
      </c>
      <c r="D479" s="521">
        <v>29</v>
      </c>
      <c r="E479" s="521" t="s">
        <v>1341</v>
      </c>
      <c r="F479" s="523">
        <v>4.650276488708595</v>
      </c>
      <c r="G479" s="523">
        <v>4.9384346471969485</v>
      </c>
      <c r="H479" s="523">
        <f t="shared" si="14"/>
        <v>9.588711135905545</v>
      </c>
      <c r="I479" s="555">
        <f t="shared" si="15"/>
        <v>278.0726229412608</v>
      </c>
      <c r="J479" s="537"/>
    </row>
    <row r="480" spans="1:10" ht="20.25" customHeight="1">
      <c r="A480" s="520"/>
      <c r="B480" s="519" t="s">
        <v>1169</v>
      </c>
      <c r="C480" s="519" t="s">
        <v>1332</v>
      </c>
      <c r="D480" s="521">
        <v>5</v>
      </c>
      <c r="E480" s="521" t="s">
        <v>1341</v>
      </c>
      <c r="F480" s="523">
        <v>7.442429679578501</v>
      </c>
      <c r="G480" s="523">
        <v>6.647510621679596</v>
      </c>
      <c r="H480" s="523">
        <f t="shared" si="14"/>
        <v>14.089940301258096</v>
      </c>
      <c r="I480" s="555">
        <f t="shared" si="15"/>
        <v>70.44970150629048</v>
      </c>
      <c r="J480" s="537"/>
    </row>
    <row r="481" spans="1:10" ht="20.25" customHeight="1">
      <c r="A481" s="520"/>
      <c r="B481" s="519" t="s">
        <v>1169</v>
      </c>
      <c r="C481" s="519" t="s">
        <v>1332</v>
      </c>
      <c r="D481" s="521"/>
      <c r="E481" s="521"/>
      <c r="F481" s="523">
        <v>858.0555040725258</v>
      </c>
      <c r="G481" s="523">
        <v>1879.71528674887</v>
      </c>
      <c r="H481" s="523">
        <f aca="true" t="shared" si="16" ref="H481:H544">G481+F481</f>
        <v>2737.770790821396</v>
      </c>
      <c r="I481" s="555">
        <f>SUM(I475:I480)*0.4</f>
        <v>1095.291147711875</v>
      </c>
      <c r="J481" s="537"/>
    </row>
    <row r="482" spans="1:10" ht="20.25" customHeight="1">
      <c r="A482" s="520"/>
      <c r="B482" s="519" t="s">
        <v>1169</v>
      </c>
      <c r="C482" s="519" t="s">
        <v>1332</v>
      </c>
      <c r="D482" s="521"/>
      <c r="E482" s="521"/>
      <c r="F482" s="523">
        <v>0</v>
      </c>
      <c r="G482" s="523">
        <v>0</v>
      </c>
      <c r="H482" s="523">
        <f t="shared" si="16"/>
        <v>0</v>
      </c>
      <c r="I482" s="555"/>
      <c r="J482" s="537"/>
    </row>
    <row r="483" spans="1:10" ht="20.25" customHeight="1">
      <c r="A483" s="520"/>
      <c r="B483" s="519" t="s">
        <v>1169</v>
      </c>
      <c r="C483" s="519" t="s">
        <v>1332</v>
      </c>
      <c r="D483" s="521">
        <v>510</v>
      </c>
      <c r="E483" s="521" t="s">
        <v>1341</v>
      </c>
      <c r="F483" s="523">
        <v>1.0135217988211043</v>
      </c>
      <c r="G483" s="523">
        <v>1.6494570451402284</v>
      </c>
      <c r="H483" s="523">
        <f t="shared" si="16"/>
        <v>2.6629788439613327</v>
      </c>
      <c r="I483" s="555">
        <f aca="true" t="shared" si="17" ref="I483:I490">H483*D483</f>
        <v>1358.1192104202796</v>
      </c>
      <c r="J483" s="537"/>
    </row>
    <row r="484" spans="1:10" ht="20.25" customHeight="1">
      <c r="A484" s="520"/>
      <c r="B484" s="519" t="s">
        <v>1169</v>
      </c>
      <c r="C484" s="519" t="s">
        <v>1332</v>
      </c>
      <c r="D484" s="521">
        <v>930</v>
      </c>
      <c r="E484" s="521" t="s">
        <v>1341</v>
      </c>
      <c r="F484" s="523">
        <v>1.7885678802725369</v>
      </c>
      <c r="G484" s="523">
        <v>1.947551691852318</v>
      </c>
      <c r="H484" s="523">
        <f t="shared" si="16"/>
        <v>3.7361195721248546</v>
      </c>
      <c r="I484" s="555">
        <f t="shared" si="17"/>
        <v>3474.5912020761148</v>
      </c>
      <c r="J484" s="537"/>
    </row>
    <row r="485" spans="1:10" ht="20.25" customHeight="1">
      <c r="A485" s="520"/>
      <c r="B485" s="519" t="s">
        <v>1169</v>
      </c>
      <c r="C485" s="519" t="s">
        <v>1332</v>
      </c>
      <c r="D485" s="521">
        <v>5800</v>
      </c>
      <c r="E485" s="521" t="s">
        <v>1341</v>
      </c>
      <c r="F485" s="523">
        <v>2.7126612850800145</v>
      </c>
      <c r="G485" s="523">
        <v>2.6232328910663876</v>
      </c>
      <c r="H485" s="523">
        <f t="shared" si="16"/>
        <v>5.335894176146402</v>
      </c>
      <c r="I485" s="555">
        <f t="shared" si="17"/>
        <v>30948.18622164913</v>
      </c>
      <c r="J485" s="537"/>
    </row>
    <row r="486" spans="1:10" ht="20.25" customHeight="1">
      <c r="A486" s="520"/>
      <c r="B486" s="519" t="s">
        <v>1169</v>
      </c>
      <c r="C486" s="519" t="s">
        <v>1332</v>
      </c>
      <c r="D486" s="521">
        <v>650</v>
      </c>
      <c r="E486" s="521" t="s">
        <v>1341</v>
      </c>
      <c r="F486" s="523">
        <v>4.53103863002376</v>
      </c>
      <c r="G486" s="523">
        <v>3.328723554951666</v>
      </c>
      <c r="H486" s="523">
        <f t="shared" si="16"/>
        <v>7.859762184975426</v>
      </c>
      <c r="I486" s="555">
        <f t="shared" si="17"/>
        <v>5108.845420234027</v>
      </c>
      <c r="J486" s="537"/>
    </row>
    <row r="487" spans="1:10" ht="20.25" customHeight="1">
      <c r="A487" s="520"/>
      <c r="B487" s="519" t="s">
        <v>1169</v>
      </c>
      <c r="C487" s="519" t="s">
        <v>1332</v>
      </c>
      <c r="D487" s="521">
        <v>2170</v>
      </c>
      <c r="E487" s="521" t="s">
        <v>1341</v>
      </c>
      <c r="F487" s="523">
        <v>7.5815405147108095</v>
      </c>
      <c r="G487" s="523">
        <v>5.1471008998954115</v>
      </c>
      <c r="H487" s="523">
        <f t="shared" si="16"/>
        <v>12.728641414606221</v>
      </c>
      <c r="I487" s="555">
        <f t="shared" si="17"/>
        <v>27621.1518696955</v>
      </c>
      <c r="J487" s="537"/>
    </row>
    <row r="488" spans="1:10" ht="20.25" customHeight="1">
      <c r="A488" s="520"/>
      <c r="B488" s="519" t="s">
        <v>1169</v>
      </c>
      <c r="C488" s="519" t="s">
        <v>1332</v>
      </c>
      <c r="D488" s="521">
        <v>130</v>
      </c>
      <c r="E488" s="521" t="s">
        <v>1341</v>
      </c>
      <c r="F488" s="523">
        <v>12.957180643752155</v>
      </c>
      <c r="G488" s="523">
        <v>7.5517310500396</v>
      </c>
      <c r="H488" s="523">
        <f t="shared" si="16"/>
        <v>20.508911693791756</v>
      </c>
      <c r="I488" s="555">
        <f t="shared" si="17"/>
        <v>2666.1585201929283</v>
      </c>
      <c r="J488" s="537"/>
    </row>
    <row r="489" spans="1:10" ht="20.25" customHeight="1">
      <c r="A489" s="520"/>
      <c r="B489" s="519" t="s">
        <v>1169</v>
      </c>
      <c r="C489" s="519" t="s">
        <v>1332</v>
      </c>
      <c r="D489" s="521">
        <v>60</v>
      </c>
      <c r="E489" s="521" t="s">
        <v>1341</v>
      </c>
      <c r="F489" s="523">
        <v>19.773611565235267</v>
      </c>
      <c r="G489" s="523">
        <v>10.214709894000933</v>
      </c>
      <c r="H489" s="523">
        <f t="shared" si="16"/>
        <v>29.9883214592362</v>
      </c>
      <c r="I489" s="555">
        <f t="shared" si="17"/>
        <v>1799.299287554172</v>
      </c>
      <c r="J489" s="537"/>
    </row>
    <row r="490" spans="1:10" ht="20.25" customHeight="1">
      <c r="A490" s="520"/>
      <c r="B490" s="519" t="s">
        <v>1169</v>
      </c>
      <c r="C490" s="519" t="s">
        <v>1332</v>
      </c>
      <c r="D490" s="521">
        <v>70</v>
      </c>
      <c r="E490" s="521" t="s">
        <v>1341</v>
      </c>
      <c r="F490" s="523">
        <v>46.512701375309696</v>
      </c>
      <c r="G490" s="523">
        <v>21.890083556891106</v>
      </c>
      <c r="H490" s="523">
        <f t="shared" si="16"/>
        <v>68.4027849322008</v>
      </c>
      <c r="I490" s="555">
        <f t="shared" si="17"/>
        <v>4788.194945254056</v>
      </c>
      <c r="J490" s="537"/>
    </row>
    <row r="491" spans="1:10" ht="20.25" customHeight="1">
      <c r="A491" s="520"/>
      <c r="B491" s="519" t="s">
        <v>1169</v>
      </c>
      <c r="C491" s="519" t="s">
        <v>1332</v>
      </c>
      <c r="D491" s="521">
        <v>0.3</v>
      </c>
      <c r="E491" s="521"/>
      <c r="F491" s="523">
        <v>0</v>
      </c>
      <c r="G491" s="523">
        <v>34319.6565489393</v>
      </c>
      <c r="H491" s="523">
        <f t="shared" si="16"/>
        <v>34319.6565489393</v>
      </c>
      <c r="I491" s="555">
        <f>SUM(I483:I490)*D491</f>
        <v>23329.36400312286</v>
      </c>
      <c r="J491" s="537"/>
    </row>
    <row r="492" spans="1:10" ht="20.25" customHeight="1">
      <c r="A492" s="554" t="s">
        <v>3347</v>
      </c>
      <c r="B492" s="519" t="s">
        <v>1169</v>
      </c>
      <c r="C492" s="519" t="s">
        <v>1332</v>
      </c>
      <c r="D492" s="521"/>
      <c r="E492" s="521"/>
      <c r="F492" s="523">
        <v>0</v>
      </c>
      <c r="G492" s="523">
        <v>0</v>
      </c>
      <c r="H492" s="523">
        <f t="shared" si="16"/>
        <v>0</v>
      </c>
      <c r="I492" s="555">
        <f aca="true" t="shared" si="18" ref="I492:I499">H492*D492</f>
        <v>0</v>
      </c>
      <c r="J492" s="537"/>
    </row>
    <row r="493" spans="1:10" ht="20.25" customHeight="1">
      <c r="A493" s="520"/>
      <c r="B493" s="519" t="s">
        <v>1169</v>
      </c>
      <c r="C493" s="519" t="s">
        <v>1332</v>
      </c>
      <c r="D493" s="566">
        <v>400</v>
      </c>
      <c r="E493" s="521" t="s">
        <v>1341</v>
      </c>
      <c r="F493" s="523">
        <v>1.3414259102044028</v>
      </c>
      <c r="G493" s="523">
        <v>9.906678759065107</v>
      </c>
      <c r="H493" s="523">
        <f t="shared" si="16"/>
        <v>11.24810466926951</v>
      </c>
      <c r="I493" s="555">
        <f t="shared" si="18"/>
        <v>4499.241867707804</v>
      </c>
      <c r="J493" s="537"/>
    </row>
    <row r="494" spans="1:10" ht="20.25" customHeight="1">
      <c r="A494" s="520"/>
      <c r="B494" s="519" t="s">
        <v>1169</v>
      </c>
      <c r="C494" s="519" t="s">
        <v>1332</v>
      </c>
      <c r="D494" s="566">
        <v>400</v>
      </c>
      <c r="E494" s="521" t="s">
        <v>1341</v>
      </c>
      <c r="F494" s="523">
        <v>2.3251382443542976</v>
      </c>
      <c r="G494" s="523">
        <v>12.162261585853251</v>
      </c>
      <c r="H494" s="523">
        <f t="shared" si="16"/>
        <v>14.487399830207549</v>
      </c>
      <c r="I494" s="555">
        <f t="shared" si="18"/>
        <v>5794.959932083019</v>
      </c>
      <c r="J494" s="537"/>
    </row>
    <row r="495" spans="1:10" ht="20.25" customHeight="1">
      <c r="A495" s="520"/>
      <c r="B495" s="519" t="s">
        <v>1169</v>
      </c>
      <c r="C495" s="519" t="s">
        <v>1332</v>
      </c>
      <c r="D495" s="566">
        <v>550</v>
      </c>
      <c r="E495" s="521" t="s">
        <v>1341</v>
      </c>
      <c r="F495" s="523">
        <v>3.0604383729107854</v>
      </c>
      <c r="G495" s="523">
        <v>15.26244591165898</v>
      </c>
      <c r="H495" s="523">
        <f t="shared" si="16"/>
        <v>18.322884284569767</v>
      </c>
      <c r="I495" s="555">
        <f t="shared" si="18"/>
        <v>10077.586356513371</v>
      </c>
      <c r="J495" s="537"/>
    </row>
    <row r="496" spans="1:10" ht="20.25" customHeight="1">
      <c r="A496" s="520"/>
      <c r="B496" s="519" t="s">
        <v>1169</v>
      </c>
      <c r="C496" s="519" t="s">
        <v>1332</v>
      </c>
      <c r="D496" s="566">
        <v>300</v>
      </c>
      <c r="E496" s="521" t="s">
        <v>1341</v>
      </c>
      <c r="F496" s="523">
        <v>4.15345207752178</v>
      </c>
      <c r="G496" s="523">
        <v>20.379737346883186</v>
      </c>
      <c r="H496" s="523">
        <f t="shared" si="16"/>
        <v>24.533189424404966</v>
      </c>
      <c r="I496" s="555">
        <f t="shared" si="18"/>
        <v>7359.95682732149</v>
      </c>
      <c r="J496" s="537"/>
    </row>
    <row r="497" spans="1:10" ht="20.25" customHeight="1">
      <c r="A497" s="520"/>
      <c r="B497" s="519" t="s">
        <v>1169</v>
      </c>
      <c r="C497" s="519" t="s">
        <v>1332</v>
      </c>
      <c r="D497" s="566">
        <v>200</v>
      </c>
      <c r="E497" s="521" t="s">
        <v>1341</v>
      </c>
      <c r="F497" s="523">
        <v>6.488526810099815</v>
      </c>
      <c r="G497" s="523">
        <v>25.983916705070467</v>
      </c>
      <c r="H497" s="523">
        <f t="shared" si="16"/>
        <v>32.47244351517028</v>
      </c>
      <c r="I497" s="555">
        <f t="shared" si="18"/>
        <v>6494.488703034057</v>
      </c>
      <c r="J497" s="537"/>
    </row>
    <row r="498" spans="1:10" ht="20.25" customHeight="1">
      <c r="A498" s="520"/>
      <c r="B498" s="519" t="s">
        <v>1169</v>
      </c>
      <c r="C498" s="519" t="s">
        <v>1332</v>
      </c>
      <c r="D498" s="566">
        <v>150</v>
      </c>
      <c r="E498" s="521" t="s">
        <v>1341</v>
      </c>
      <c r="F498" s="523">
        <v>20.787133364056373</v>
      </c>
      <c r="G498" s="523">
        <v>73.7684885730184</v>
      </c>
      <c r="H498" s="523">
        <f t="shared" si="16"/>
        <v>94.55562193707478</v>
      </c>
      <c r="I498" s="555">
        <f t="shared" si="18"/>
        <v>14183.343290561217</v>
      </c>
      <c r="J498" s="537"/>
    </row>
    <row r="499" spans="1:10" ht="20.25" customHeight="1">
      <c r="A499" s="520"/>
      <c r="B499" s="519" t="s">
        <v>1169</v>
      </c>
      <c r="C499" s="519" t="s">
        <v>1332</v>
      </c>
      <c r="D499" s="566">
        <v>50</v>
      </c>
      <c r="E499" s="521" t="s">
        <v>1341</v>
      </c>
      <c r="F499" s="523">
        <v>32.78047465010611</v>
      </c>
      <c r="G499" s="523">
        <v>97.20866429281237</v>
      </c>
      <c r="H499" s="523">
        <f t="shared" si="16"/>
        <v>129.9891389429185</v>
      </c>
      <c r="I499" s="555">
        <f t="shared" si="18"/>
        <v>6499.4569471459245</v>
      </c>
      <c r="J499" s="537"/>
    </row>
    <row r="500" spans="1:10" ht="20.25" customHeight="1">
      <c r="A500" s="554"/>
      <c r="B500" s="519" t="s">
        <v>1169</v>
      </c>
      <c r="C500" s="519" t="s">
        <v>1332</v>
      </c>
      <c r="D500" s="567">
        <v>0.2</v>
      </c>
      <c r="E500" s="566"/>
      <c r="F500" s="523">
        <v>10449.568729657165</v>
      </c>
      <c r="G500" s="523">
        <v>44457.2394213476</v>
      </c>
      <c r="H500" s="523">
        <f t="shared" si="16"/>
        <v>54906.80815100476</v>
      </c>
      <c r="I500" s="555">
        <f>SUM(I493:I499)*0.2</f>
        <v>10981.806784873377</v>
      </c>
      <c r="J500" s="527"/>
    </row>
    <row r="501" spans="1:10" ht="20.25" customHeight="1">
      <c r="A501" s="554" t="s">
        <v>3348</v>
      </c>
      <c r="B501" s="519" t="s">
        <v>1169</v>
      </c>
      <c r="C501" s="519" t="s">
        <v>1332</v>
      </c>
      <c r="D501" s="568">
        <v>1</v>
      </c>
      <c r="E501" s="568" t="s">
        <v>2598</v>
      </c>
      <c r="F501" s="523">
        <v>334212.71820113104</v>
      </c>
      <c r="G501" s="523">
        <v>231700.5626202699</v>
      </c>
      <c r="H501" s="523">
        <f t="shared" si="16"/>
        <v>565913.2808214009</v>
      </c>
      <c r="I501" s="555">
        <f aca="true" t="shared" si="19" ref="I501:I532">H501*D501</f>
        <v>565913.2808214009</v>
      </c>
      <c r="J501" s="537"/>
    </row>
    <row r="502" spans="1:10" ht="20.25" customHeight="1">
      <c r="A502" s="520"/>
      <c r="B502" s="519" t="s">
        <v>1169</v>
      </c>
      <c r="C502" s="519" t="s">
        <v>1332</v>
      </c>
      <c r="D502" s="521"/>
      <c r="E502" s="521"/>
      <c r="F502" s="523">
        <v>0</v>
      </c>
      <c r="G502" s="523">
        <v>0</v>
      </c>
      <c r="H502" s="523">
        <f t="shared" si="16"/>
        <v>0</v>
      </c>
      <c r="I502" s="555">
        <f t="shared" si="19"/>
        <v>0</v>
      </c>
      <c r="J502" s="537"/>
    </row>
    <row r="503" spans="1:10" ht="20.25" customHeight="1">
      <c r="A503" s="520"/>
      <c r="B503" s="519" t="s">
        <v>1169</v>
      </c>
      <c r="C503" s="519" t="s">
        <v>1332</v>
      </c>
      <c r="D503" s="521">
        <v>151</v>
      </c>
      <c r="E503" s="521" t="s">
        <v>1341</v>
      </c>
      <c r="F503" s="523">
        <v>0</v>
      </c>
      <c r="G503" s="523">
        <v>0</v>
      </c>
      <c r="H503" s="523">
        <f t="shared" si="16"/>
        <v>0</v>
      </c>
      <c r="I503" s="555">
        <f t="shared" si="19"/>
        <v>0</v>
      </c>
      <c r="J503" s="537"/>
    </row>
    <row r="504" spans="1:10" ht="20.25" customHeight="1">
      <c r="A504" s="520"/>
      <c r="B504" s="519" t="s">
        <v>1169</v>
      </c>
      <c r="C504" s="519" t="s">
        <v>1332</v>
      </c>
      <c r="D504" s="521">
        <v>6</v>
      </c>
      <c r="E504" s="521" t="s">
        <v>1341</v>
      </c>
      <c r="F504" s="523">
        <v>0</v>
      </c>
      <c r="G504" s="523">
        <v>0</v>
      </c>
      <c r="H504" s="523">
        <f t="shared" si="16"/>
        <v>0</v>
      </c>
      <c r="I504" s="555">
        <f t="shared" si="19"/>
        <v>0</v>
      </c>
      <c r="J504" s="537"/>
    </row>
    <row r="505" spans="1:10" ht="20.25" customHeight="1">
      <c r="A505" s="520"/>
      <c r="B505" s="519" t="s">
        <v>1169</v>
      </c>
      <c r="C505" s="519" t="s">
        <v>1332</v>
      </c>
      <c r="D505" s="521">
        <v>122</v>
      </c>
      <c r="E505" s="521" t="s">
        <v>1341</v>
      </c>
      <c r="F505" s="523">
        <v>0</v>
      </c>
      <c r="G505" s="523">
        <v>0</v>
      </c>
      <c r="H505" s="523">
        <f t="shared" si="16"/>
        <v>0</v>
      </c>
      <c r="I505" s="555">
        <f t="shared" si="19"/>
        <v>0</v>
      </c>
      <c r="J505" s="537"/>
    </row>
    <row r="506" spans="1:10" ht="20.25" customHeight="1">
      <c r="A506" s="520"/>
      <c r="B506" s="519" t="s">
        <v>1169</v>
      </c>
      <c r="C506" s="519" t="s">
        <v>1332</v>
      </c>
      <c r="D506" s="521">
        <v>142</v>
      </c>
      <c r="E506" s="521" t="s">
        <v>1341</v>
      </c>
      <c r="F506" s="523">
        <v>0</v>
      </c>
      <c r="G506" s="523">
        <v>0</v>
      </c>
      <c r="H506" s="523">
        <f t="shared" si="16"/>
        <v>0</v>
      </c>
      <c r="I506" s="555">
        <f t="shared" si="19"/>
        <v>0</v>
      </c>
      <c r="J506" s="537"/>
    </row>
    <row r="507" spans="1:10" ht="20.25" customHeight="1">
      <c r="A507" s="520"/>
      <c r="B507" s="519" t="s">
        <v>1169</v>
      </c>
      <c r="C507" s="519" t="s">
        <v>1332</v>
      </c>
      <c r="D507" s="521">
        <v>450</v>
      </c>
      <c r="E507" s="521" t="s">
        <v>1341</v>
      </c>
      <c r="F507" s="523">
        <v>0</v>
      </c>
      <c r="G507" s="523">
        <v>0</v>
      </c>
      <c r="H507" s="523">
        <f t="shared" si="16"/>
        <v>0</v>
      </c>
      <c r="I507" s="555">
        <f t="shared" si="19"/>
        <v>0</v>
      </c>
      <c r="J507" s="537"/>
    </row>
    <row r="508" spans="1:10" ht="20.25" customHeight="1">
      <c r="A508" s="520"/>
      <c r="B508" s="519" t="s">
        <v>1169</v>
      </c>
      <c r="C508" s="519" t="s">
        <v>1332</v>
      </c>
      <c r="D508" s="521">
        <v>822</v>
      </c>
      <c r="E508" s="521" t="s">
        <v>1341</v>
      </c>
      <c r="F508" s="523">
        <v>0</v>
      </c>
      <c r="G508" s="523">
        <v>0</v>
      </c>
      <c r="H508" s="523">
        <f t="shared" si="16"/>
        <v>0</v>
      </c>
      <c r="I508" s="555">
        <f t="shared" si="19"/>
        <v>0</v>
      </c>
      <c r="J508" s="537"/>
    </row>
    <row r="509" spans="1:10" ht="20.25" customHeight="1">
      <c r="A509" s="520"/>
      <c r="B509" s="519" t="s">
        <v>1169</v>
      </c>
      <c r="C509" s="519" t="s">
        <v>1332</v>
      </c>
      <c r="D509" s="521">
        <v>821</v>
      </c>
      <c r="E509" s="521" t="s">
        <v>1341</v>
      </c>
      <c r="F509" s="523">
        <v>0</v>
      </c>
      <c r="G509" s="523">
        <v>0</v>
      </c>
      <c r="H509" s="523">
        <f t="shared" si="16"/>
        <v>0</v>
      </c>
      <c r="I509" s="555">
        <f t="shared" si="19"/>
        <v>0</v>
      </c>
      <c r="J509" s="537"/>
    </row>
    <row r="510" spans="1:10" ht="20.25" customHeight="1">
      <c r="A510" s="520"/>
      <c r="B510" s="519" t="s">
        <v>1169</v>
      </c>
      <c r="C510" s="519" t="s">
        <v>1332</v>
      </c>
      <c r="D510" s="521">
        <v>30</v>
      </c>
      <c r="E510" s="521"/>
      <c r="F510" s="523">
        <v>0</v>
      </c>
      <c r="G510" s="523">
        <v>0</v>
      </c>
      <c r="H510" s="523">
        <f t="shared" si="16"/>
        <v>0</v>
      </c>
      <c r="I510" s="555">
        <f t="shared" si="19"/>
        <v>0</v>
      </c>
      <c r="J510" s="537"/>
    </row>
    <row r="511" spans="1:10" ht="20.25" customHeight="1">
      <c r="A511" s="520"/>
      <c r="B511" s="519" t="s">
        <v>1169</v>
      </c>
      <c r="C511" s="519" t="s">
        <v>1332</v>
      </c>
      <c r="D511" s="521">
        <v>1</v>
      </c>
      <c r="E511" s="521" t="s">
        <v>3349</v>
      </c>
      <c r="F511" s="523">
        <v>0</v>
      </c>
      <c r="G511" s="523">
        <v>0</v>
      </c>
      <c r="H511" s="523">
        <f t="shared" si="16"/>
        <v>0</v>
      </c>
      <c r="I511" s="555">
        <f t="shared" si="19"/>
        <v>0</v>
      </c>
      <c r="J511" s="537"/>
    </row>
    <row r="512" spans="1:10" ht="20.25" customHeight="1">
      <c r="A512" s="520"/>
      <c r="B512" s="519" t="s">
        <v>1169</v>
      </c>
      <c r="C512" s="519" t="s">
        <v>1332</v>
      </c>
      <c r="D512" s="521">
        <v>124</v>
      </c>
      <c r="E512" s="521" t="s">
        <v>567</v>
      </c>
      <c r="F512" s="523">
        <v>0</v>
      </c>
      <c r="G512" s="523">
        <v>0</v>
      </c>
      <c r="H512" s="523">
        <f t="shared" si="16"/>
        <v>0</v>
      </c>
      <c r="I512" s="555">
        <f t="shared" si="19"/>
        <v>0</v>
      </c>
      <c r="J512" s="537"/>
    </row>
    <row r="513" spans="1:10" ht="20.25" customHeight="1">
      <c r="A513" s="554" t="s">
        <v>3350</v>
      </c>
      <c r="B513" s="519" t="s">
        <v>1169</v>
      </c>
      <c r="C513" s="519" t="s">
        <v>1332</v>
      </c>
      <c r="D513" s="521">
        <v>52</v>
      </c>
      <c r="E513" s="521" t="s">
        <v>567</v>
      </c>
      <c r="F513" s="523">
        <v>12.410673791446658</v>
      </c>
      <c r="G513" s="523">
        <v>7.9690635554365254</v>
      </c>
      <c r="H513" s="523">
        <f t="shared" si="16"/>
        <v>20.379737346883182</v>
      </c>
      <c r="I513" s="555">
        <f t="shared" si="19"/>
        <v>1059.7463420379254</v>
      </c>
      <c r="J513" s="537"/>
    </row>
    <row r="514" spans="1:10" ht="20.25" customHeight="1">
      <c r="A514" s="554"/>
      <c r="B514" s="519" t="s">
        <v>1169</v>
      </c>
      <c r="C514" s="519" t="s">
        <v>1332</v>
      </c>
      <c r="D514" s="521"/>
      <c r="E514" s="521"/>
      <c r="F514" s="523">
        <v>0</v>
      </c>
      <c r="G514" s="523">
        <v>0</v>
      </c>
      <c r="H514" s="523">
        <f t="shared" si="16"/>
        <v>0</v>
      </c>
      <c r="I514" s="555">
        <f t="shared" si="19"/>
        <v>0</v>
      </c>
      <c r="J514" s="537"/>
    </row>
    <row r="515" spans="1:10" ht="20.25" customHeight="1">
      <c r="A515" s="554"/>
      <c r="B515" s="519" t="s">
        <v>1169</v>
      </c>
      <c r="C515" s="519" t="s">
        <v>1332</v>
      </c>
      <c r="D515" s="521">
        <v>3</v>
      </c>
      <c r="E515" s="521" t="s">
        <v>567</v>
      </c>
      <c r="F515" s="523">
        <v>30.654066170226535</v>
      </c>
      <c r="G515" s="523">
        <v>18.20364642588493</v>
      </c>
      <c r="H515" s="523">
        <f t="shared" si="16"/>
        <v>48.85771259611147</v>
      </c>
      <c r="I515" s="555">
        <f t="shared" si="19"/>
        <v>146.5731377883344</v>
      </c>
      <c r="J515" s="537"/>
    </row>
    <row r="516" spans="1:10" ht="20.25" customHeight="1">
      <c r="A516" s="554"/>
      <c r="B516" s="519" t="s">
        <v>1169</v>
      </c>
      <c r="C516" s="519" t="s">
        <v>1332</v>
      </c>
      <c r="D516" s="521">
        <v>2</v>
      </c>
      <c r="E516" s="521" t="s">
        <v>567</v>
      </c>
      <c r="F516" s="523">
        <v>43.869595507795836</v>
      </c>
      <c r="G516" s="523">
        <v>24.622617818418593</v>
      </c>
      <c r="H516" s="523">
        <f t="shared" si="16"/>
        <v>68.49221332621443</v>
      </c>
      <c r="I516" s="555">
        <f t="shared" si="19"/>
        <v>136.98442665242885</v>
      </c>
      <c r="J516" s="537"/>
    </row>
    <row r="517" spans="1:10" ht="20.25" customHeight="1">
      <c r="A517" s="554"/>
      <c r="B517" s="519" t="s">
        <v>1169</v>
      </c>
      <c r="C517" s="519" t="s">
        <v>1332</v>
      </c>
      <c r="D517" s="521">
        <v>5</v>
      </c>
      <c r="E517" s="521" t="s">
        <v>567</v>
      </c>
      <c r="F517" s="523">
        <v>53.80608373153215</v>
      </c>
      <c r="G517" s="523">
        <v>29.113910495547408</v>
      </c>
      <c r="H517" s="523">
        <f t="shared" si="16"/>
        <v>82.91999422707956</v>
      </c>
      <c r="I517" s="555">
        <f t="shared" si="19"/>
        <v>414.59997113539777</v>
      </c>
      <c r="J517" s="537"/>
    </row>
    <row r="518" spans="1:10" ht="20.25" customHeight="1">
      <c r="A518" s="554" t="s">
        <v>3351</v>
      </c>
      <c r="B518" s="519" t="s">
        <v>1169</v>
      </c>
      <c r="C518" s="519" t="s">
        <v>1332</v>
      </c>
      <c r="D518" s="521"/>
      <c r="E518" s="521"/>
      <c r="F518" s="523">
        <v>0</v>
      </c>
      <c r="G518" s="523">
        <v>0</v>
      </c>
      <c r="H518" s="523">
        <f t="shared" si="16"/>
        <v>0</v>
      </c>
      <c r="I518" s="555">
        <f t="shared" si="19"/>
        <v>0</v>
      </c>
      <c r="J518" s="537"/>
    </row>
    <row r="519" spans="1:10" ht="20.25" customHeight="1">
      <c r="A519" s="520"/>
      <c r="B519" s="519" t="s">
        <v>1169</v>
      </c>
      <c r="C519" s="519" t="s">
        <v>1332</v>
      </c>
      <c r="D519" s="521">
        <v>15</v>
      </c>
      <c r="E519" s="521" t="s">
        <v>1341</v>
      </c>
      <c r="F519" s="523">
        <v>2.553677473500233</v>
      </c>
      <c r="G519" s="523">
        <v>8.49569743129455</v>
      </c>
      <c r="H519" s="523">
        <f t="shared" si="16"/>
        <v>11.049374904794783</v>
      </c>
      <c r="I519" s="555">
        <f t="shared" si="19"/>
        <v>165.74062357192176</v>
      </c>
      <c r="J519" s="537"/>
    </row>
    <row r="520" spans="1:10" ht="20.25" customHeight="1">
      <c r="A520" s="520"/>
      <c r="B520" s="519" t="s">
        <v>1169</v>
      </c>
      <c r="C520" s="519" t="s">
        <v>1332</v>
      </c>
      <c r="D520" s="521">
        <v>3</v>
      </c>
      <c r="E520" s="521" t="s">
        <v>1341</v>
      </c>
      <c r="F520" s="523">
        <v>3.0008194435683673</v>
      </c>
      <c r="G520" s="523">
        <v>9.30055297741719</v>
      </c>
      <c r="H520" s="523">
        <f t="shared" si="16"/>
        <v>12.301372420985558</v>
      </c>
      <c r="I520" s="555">
        <f t="shared" si="19"/>
        <v>36.904117262956674</v>
      </c>
      <c r="J520" s="537"/>
    </row>
    <row r="521" spans="1:10" ht="20.25" customHeight="1">
      <c r="A521" s="554" t="s">
        <v>3352</v>
      </c>
      <c r="B521" s="519" t="s">
        <v>1169</v>
      </c>
      <c r="C521" s="519" t="s">
        <v>1332</v>
      </c>
      <c r="D521" s="521"/>
      <c r="E521" s="521"/>
      <c r="F521" s="523">
        <v>0</v>
      </c>
      <c r="G521" s="523">
        <v>0</v>
      </c>
      <c r="H521" s="523">
        <f t="shared" si="16"/>
        <v>0</v>
      </c>
      <c r="I521" s="555">
        <f t="shared" si="19"/>
        <v>0</v>
      </c>
      <c r="J521" s="537"/>
    </row>
    <row r="522" spans="1:10" ht="20.25" customHeight="1">
      <c r="A522" s="520"/>
      <c r="B522" s="519" t="s">
        <v>1169</v>
      </c>
      <c r="C522" s="519" t="s">
        <v>1332</v>
      </c>
      <c r="D522" s="521">
        <v>5</v>
      </c>
      <c r="E522" s="521" t="s">
        <v>567</v>
      </c>
      <c r="F522" s="523">
        <v>19.495389894970653</v>
      </c>
      <c r="G522" s="523">
        <v>11.35740603973061</v>
      </c>
      <c r="H522" s="523">
        <f t="shared" si="16"/>
        <v>30.852795934701263</v>
      </c>
      <c r="I522" s="555">
        <f t="shared" si="19"/>
        <v>154.2639796735063</v>
      </c>
      <c r="J522" s="537"/>
    </row>
    <row r="523" spans="1:10" ht="20.25" customHeight="1">
      <c r="A523" s="520"/>
      <c r="B523" s="519" t="s">
        <v>1169</v>
      </c>
      <c r="C523" s="519" t="s">
        <v>1332</v>
      </c>
      <c r="D523" s="521"/>
      <c r="E523" s="521"/>
      <c r="F523" s="523">
        <v>0</v>
      </c>
      <c r="G523" s="523">
        <v>0</v>
      </c>
      <c r="H523" s="523">
        <f t="shared" si="16"/>
        <v>0</v>
      </c>
      <c r="I523" s="555">
        <f t="shared" si="19"/>
        <v>0</v>
      </c>
      <c r="J523" s="537"/>
    </row>
    <row r="524" spans="1:10" ht="20.25" customHeight="1">
      <c r="A524" s="520"/>
      <c r="B524" s="519" t="s">
        <v>1169</v>
      </c>
      <c r="C524" s="519" t="s">
        <v>1332</v>
      </c>
      <c r="D524" s="521">
        <v>8</v>
      </c>
      <c r="E524" s="521" t="s">
        <v>567</v>
      </c>
      <c r="F524" s="523">
        <v>34.9963115239993</v>
      </c>
      <c r="G524" s="523">
        <v>17.39879087976229</v>
      </c>
      <c r="H524" s="523">
        <f t="shared" si="16"/>
        <v>52.3951024037616</v>
      </c>
      <c r="I524" s="555">
        <f t="shared" si="19"/>
        <v>419.1608192300928</v>
      </c>
      <c r="J524" s="537"/>
    </row>
    <row r="525" spans="1:10" ht="20.25" customHeight="1">
      <c r="A525" s="520"/>
      <c r="B525" s="519" t="s">
        <v>1169</v>
      </c>
      <c r="C525" s="519" t="s">
        <v>1332</v>
      </c>
      <c r="D525" s="521">
        <v>100</v>
      </c>
      <c r="E525" s="521" t="s">
        <v>567</v>
      </c>
      <c r="F525" s="523">
        <v>34.9963115239993</v>
      </c>
      <c r="G525" s="523">
        <v>18.650788395953064</v>
      </c>
      <c r="H525" s="523">
        <f t="shared" si="16"/>
        <v>53.64709991995237</v>
      </c>
      <c r="I525" s="555">
        <f t="shared" si="19"/>
        <v>5364.709991995237</v>
      </c>
      <c r="J525" s="537"/>
    </row>
    <row r="526" spans="1:10" ht="20.25" customHeight="1">
      <c r="A526" s="520"/>
      <c r="B526" s="519" t="s">
        <v>1169</v>
      </c>
      <c r="C526" s="519" t="s">
        <v>1332</v>
      </c>
      <c r="D526" s="521">
        <v>100</v>
      </c>
      <c r="E526" s="521" t="s">
        <v>567</v>
      </c>
      <c r="F526" s="523">
        <v>34.9963115239993</v>
      </c>
      <c r="G526" s="523">
        <v>18.650788395953064</v>
      </c>
      <c r="H526" s="523">
        <f t="shared" si="16"/>
        <v>53.64709991995237</v>
      </c>
      <c r="I526" s="555">
        <f t="shared" si="19"/>
        <v>5364.709991995237</v>
      </c>
      <c r="J526" s="537"/>
    </row>
    <row r="527" spans="1:10" ht="20.25" customHeight="1">
      <c r="A527" s="554" t="s">
        <v>3353</v>
      </c>
      <c r="B527" s="519" t="s">
        <v>1169</v>
      </c>
      <c r="C527" s="519" t="s">
        <v>1332</v>
      </c>
      <c r="D527" s="521"/>
      <c r="E527" s="521"/>
      <c r="F527" s="523">
        <v>0</v>
      </c>
      <c r="G527" s="523">
        <v>0</v>
      </c>
      <c r="H527" s="523">
        <f t="shared" si="16"/>
        <v>0</v>
      </c>
      <c r="I527" s="555">
        <f t="shared" si="19"/>
        <v>0</v>
      </c>
      <c r="J527" s="537"/>
    </row>
    <row r="528" spans="1:10" ht="20.25" customHeight="1">
      <c r="A528" s="554"/>
      <c r="B528" s="519" t="s">
        <v>1169</v>
      </c>
      <c r="C528" s="519" t="s">
        <v>1332</v>
      </c>
      <c r="D528" s="521">
        <v>171</v>
      </c>
      <c r="E528" s="521" t="s">
        <v>567</v>
      </c>
      <c r="F528" s="523">
        <v>243.5433263637771</v>
      </c>
      <c r="G528" s="523">
        <v>123.12302558031669</v>
      </c>
      <c r="H528" s="523">
        <f t="shared" si="16"/>
        <v>366.6663519440938</v>
      </c>
      <c r="I528" s="555">
        <f t="shared" si="19"/>
        <v>62699.946182440035</v>
      </c>
      <c r="J528" s="537"/>
    </row>
    <row r="529" spans="1:10" ht="20.25" customHeight="1">
      <c r="A529" s="554" t="s">
        <v>3354</v>
      </c>
      <c r="B529" s="519" t="s">
        <v>1169</v>
      </c>
      <c r="C529" s="519" t="s">
        <v>1332</v>
      </c>
      <c r="D529" s="521"/>
      <c r="E529" s="521"/>
      <c r="F529" s="523">
        <v>0</v>
      </c>
      <c r="G529" s="523">
        <v>0</v>
      </c>
      <c r="H529" s="523">
        <f t="shared" si="16"/>
        <v>0</v>
      </c>
      <c r="I529" s="555">
        <f t="shared" si="19"/>
        <v>0</v>
      </c>
      <c r="J529" s="537"/>
    </row>
    <row r="530" spans="1:10" ht="20.25" customHeight="1">
      <c r="A530" s="520"/>
      <c r="B530" s="519" t="s">
        <v>1169</v>
      </c>
      <c r="C530" s="519" t="s">
        <v>1332</v>
      </c>
      <c r="D530" s="521">
        <v>167</v>
      </c>
      <c r="E530" s="521" t="s">
        <v>567</v>
      </c>
      <c r="F530" s="523">
        <v>409.70128244109577</v>
      </c>
      <c r="G530" s="523">
        <v>191.04885907777816</v>
      </c>
      <c r="H530" s="523">
        <f t="shared" si="16"/>
        <v>600.750141518874</v>
      </c>
      <c r="I530" s="555">
        <f t="shared" si="19"/>
        <v>100325.27363365196</v>
      </c>
      <c r="J530" s="537"/>
    </row>
    <row r="531" spans="1:10" ht="20.25" customHeight="1">
      <c r="A531" s="520"/>
      <c r="B531" s="519" t="s">
        <v>1169</v>
      </c>
      <c r="C531" s="519" t="s">
        <v>1332</v>
      </c>
      <c r="D531" s="521">
        <v>167</v>
      </c>
      <c r="E531" s="521" t="s">
        <v>567</v>
      </c>
      <c r="F531" s="523">
        <v>0</v>
      </c>
      <c r="G531" s="523">
        <v>0</v>
      </c>
      <c r="H531" s="523">
        <f t="shared" si="16"/>
        <v>0</v>
      </c>
      <c r="I531" s="555">
        <f t="shared" si="19"/>
        <v>0</v>
      </c>
      <c r="J531" s="537"/>
    </row>
    <row r="532" spans="1:10" ht="20.25" customHeight="1">
      <c r="A532" s="554" t="s">
        <v>3355</v>
      </c>
      <c r="B532" s="519" t="s">
        <v>1169</v>
      </c>
      <c r="C532" s="519" t="s">
        <v>1332</v>
      </c>
      <c r="D532" s="521"/>
      <c r="E532" s="521"/>
      <c r="F532" s="523">
        <v>0</v>
      </c>
      <c r="G532" s="523">
        <v>0</v>
      </c>
      <c r="H532" s="523">
        <f t="shared" si="16"/>
        <v>0</v>
      </c>
      <c r="I532" s="555">
        <f t="shared" si="19"/>
        <v>0</v>
      </c>
      <c r="J532" s="537"/>
    </row>
    <row r="533" spans="1:10" ht="20.25" customHeight="1">
      <c r="A533" s="520"/>
      <c r="B533" s="519" t="s">
        <v>1169</v>
      </c>
      <c r="C533" s="519" t="s">
        <v>1332</v>
      </c>
      <c r="D533" s="521">
        <v>58</v>
      </c>
      <c r="E533" s="521" t="s">
        <v>567</v>
      </c>
      <c r="F533" s="523">
        <v>393.5048066364056</v>
      </c>
      <c r="G533" s="523">
        <v>165.96916280106768</v>
      </c>
      <c r="H533" s="523">
        <f t="shared" si="16"/>
        <v>559.4739694374732</v>
      </c>
      <c r="I533" s="555">
        <f aca="true" t="shared" si="20" ref="I533:I551">H533*D533</f>
        <v>32449.490227373448</v>
      </c>
      <c r="J533" s="537"/>
    </row>
    <row r="534" spans="1:10" ht="20.25" customHeight="1">
      <c r="A534" s="520"/>
      <c r="B534" s="519" t="s">
        <v>1169</v>
      </c>
      <c r="C534" s="519" t="s">
        <v>1332</v>
      </c>
      <c r="D534" s="521">
        <v>61</v>
      </c>
      <c r="E534" s="521" t="s">
        <v>567</v>
      </c>
      <c r="F534" s="523">
        <v>28.48791173745202</v>
      </c>
      <c r="G534" s="523">
        <v>14.238987624614142</v>
      </c>
      <c r="H534" s="523">
        <f t="shared" si="16"/>
        <v>42.72689936206616</v>
      </c>
      <c r="I534" s="555">
        <f t="shared" si="20"/>
        <v>2606.340861086036</v>
      </c>
      <c r="J534" s="537"/>
    </row>
    <row r="535" spans="1:10" ht="20.25" customHeight="1">
      <c r="A535" s="554" t="s">
        <v>3356</v>
      </c>
      <c r="B535" s="519" t="s">
        <v>1169</v>
      </c>
      <c r="C535" s="519" t="s">
        <v>1332</v>
      </c>
      <c r="D535" s="521"/>
      <c r="E535" s="521"/>
      <c r="F535" s="523">
        <v>0</v>
      </c>
      <c r="G535" s="523">
        <v>0</v>
      </c>
      <c r="H535" s="523">
        <f t="shared" si="16"/>
        <v>0</v>
      </c>
      <c r="I535" s="555">
        <f t="shared" si="20"/>
        <v>0</v>
      </c>
      <c r="J535" s="537"/>
    </row>
    <row r="536" spans="1:10" ht="20.25" customHeight="1">
      <c r="A536" s="554"/>
      <c r="B536" s="519" t="s">
        <v>1169</v>
      </c>
      <c r="C536" s="519" t="s">
        <v>1332</v>
      </c>
      <c r="D536" s="521">
        <v>6</v>
      </c>
      <c r="E536" s="521" t="s">
        <v>567</v>
      </c>
      <c r="F536" s="523">
        <v>227.44621544132428</v>
      </c>
      <c r="G536" s="523">
        <v>116.84316502291534</v>
      </c>
      <c r="H536" s="523">
        <f t="shared" si="16"/>
        <v>344.2893804642396</v>
      </c>
      <c r="I536" s="555">
        <f t="shared" si="20"/>
        <v>2065.7362827854377</v>
      </c>
      <c r="J536" s="537"/>
    </row>
    <row r="537" spans="1:10" ht="20.25" customHeight="1">
      <c r="A537" s="520"/>
      <c r="B537" s="519" t="s">
        <v>1169</v>
      </c>
      <c r="C537" s="519" t="s">
        <v>1332</v>
      </c>
      <c r="D537" s="521">
        <v>6</v>
      </c>
      <c r="E537" s="521" t="s">
        <v>567</v>
      </c>
      <c r="F537" s="523">
        <v>416.29911062165667</v>
      </c>
      <c r="G537" s="523">
        <v>193.62240952772586</v>
      </c>
      <c r="H537" s="523">
        <f t="shared" si="16"/>
        <v>609.9215201493826</v>
      </c>
      <c r="I537" s="555">
        <f t="shared" si="20"/>
        <v>3659.5291208962954</v>
      </c>
      <c r="J537" s="537"/>
    </row>
    <row r="538" spans="1:10" ht="20.25" customHeight="1">
      <c r="A538" s="554" t="s">
        <v>3357</v>
      </c>
      <c r="B538" s="519" t="s">
        <v>1169</v>
      </c>
      <c r="C538" s="519" t="s">
        <v>1332</v>
      </c>
      <c r="D538" s="521"/>
      <c r="E538" s="521"/>
      <c r="F538" s="523">
        <v>0</v>
      </c>
      <c r="G538" s="523">
        <v>0</v>
      </c>
      <c r="H538" s="523">
        <f t="shared" si="16"/>
        <v>0</v>
      </c>
      <c r="I538" s="555">
        <f t="shared" si="20"/>
        <v>0</v>
      </c>
      <c r="J538" s="537"/>
    </row>
    <row r="539" spans="1:10" ht="20.25" customHeight="1">
      <c r="A539" s="554"/>
      <c r="B539" s="519" t="s">
        <v>1169</v>
      </c>
      <c r="C539" s="519" t="s">
        <v>1332</v>
      </c>
      <c r="D539" s="521">
        <v>15</v>
      </c>
      <c r="E539" s="521" t="s">
        <v>567</v>
      </c>
      <c r="F539" s="523">
        <v>252.4364833240211</v>
      </c>
      <c r="G539" s="523">
        <v>135.97090485360775</v>
      </c>
      <c r="H539" s="523">
        <f t="shared" si="16"/>
        <v>388.40738817762883</v>
      </c>
      <c r="I539" s="555">
        <f t="shared" si="20"/>
        <v>5826.110822664433</v>
      </c>
      <c r="J539" s="537"/>
    </row>
    <row r="540" spans="1:10" ht="20.25" customHeight="1">
      <c r="A540" s="554"/>
      <c r="B540" s="519" t="s">
        <v>1169</v>
      </c>
      <c r="C540" s="519" t="s">
        <v>1332</v>
      </c>
      <c r="D540" s="521">
        <v>15</v>
      </c>
      <c r="E540" s="521" t="s">
        <v>567</v>
      </c>
      <c r="F540" s="523">
        <v>0</v>
      </c>
      <c r="G540" s="523">
        <v>0</v>
      </c>
      <c r="H540" s="523">
        <f t="shared" si="16"/>
        <v>0</v>
      </c>
      <c r="I540" s="555">
        <f t="shared" si="20"/>
        <v>0</v>
      </c>
      <c r="J540" s="537"/>
    </row>
    <row r="541" spans="1:10" ht="20.25" customHeight="1">
      <c r="A541" s="554" t="s">
        <v>3358</v>
      </c>
      <c r="B541" s="519" t="s">
        <v>1169</v>
      </c>
      <c r="C541" s="519" t="s">
        <v>1332</v>
      </c>
      <c r="D541" s="521"/>
      <c r="E541" s="521"/>
      <c r="F541" s="523">
        <v>0</v>
      </c>
      <c r="G541" s="523">
        <v>0</v>
      </c>
      <c r="H541" s="523">
        <f t="shared" si="16"/>
        <v>0</v>
      </c>
      <c r="I541" s="555">
        <f t="shared" si="20"/>
        <v>0</v>
      </c>
      <c r="J541" s="537"/>
    </row>
    <row r="542" spans="1:10" ht="20.25" customHeight="1">
      <c r="A542" s="520"/>
      <c r="B542" s="519" t="s">
        <v>1169</v>
      </c>
      <c r="C542" s="519" t="s">
        <v>1332</v>
      </c>
      <c r="D542" s="521">
        <v>1718</v>
      </c>
      <c r="E542" s="521" t="s">
        <v>1341</v>
      </c>
      <c r="F542" s="523">
        <v>1.1426961457296763</v>
      </c>
      <c r="G542" s="523">
        <v>2.951137002449686</v>
      </c>
      <c r="H542" s="523">
        <f t="shared" si="16"/>
        <v>4.093833148179362</v>
      </c>
      <c r="I542" s="555">
        <f t="shared" si="20"/>
        <v>7033.205348572144</v>
      </c>
      <c r="J542" s="537"/>
    </row>
    <row r="543" spans="1:10" ht="20.25" customHeight="1">
      <c r="A543" s="520"/>
      <c r="B543" s="519" t="s">
        <v>1169</v>
      </c>
      <c r="C543" s="519" t="s">
        <v>1332</v>
      </c>
      <c r="D543" s="521">
        <v>940</v>
      </c>
      <c r="E543" s="521" t="s">
        <v>1341</v>
      </c>
      <c r="F543" s="523">
        <v>1.480536745336711</v>
      </c>
      <c r="G543" s="523">
        <v>3.080311349358258</v>
      </c>
      <c r="H543" s="523">
        <f t="shared" si="16"/>
        <v>4.560848094694969</v>
      </c>
      <c r="I543" s="555">
        <f t="shared" si="20"/>
        <v>4287.197209013271</v>
      </c>
      <c r="J543" s="537"/>
    </row>
    <row r="544" spans="1:10" ht="20.25" customHeight="1">
      <c r="A544" s="520"/>
      <c r="B544" s="519" t="s">
        <v>1169</v>
      </c>
      <c r="C544" s="519" t="s">
        <v>1332</v>
      </c>
      <c r="D544" s="521">
        <v>1420</v>
      </c>
      <c r="E544" s="521" t="s">
        <v>1341</v>
      </c>
      <c r="F544" s="523">
        <v>2.2555828267881437</v>
      </c>
      <c r="G544" s="523">
        <v>4.014341242389472</v>
      </c>
      <c r="H544" s="523">
        <f t="shared" si="16"/>
        <v>6.269924069177616</v>
      </c>
      <c r="I544" s="555">
        <f t="shared" si="20"/>
        <v>8903.292178232216</v>
      </c>
      <c r="J544" s="537"/>
    </row>
    <row r="545" spans="1:10" ht="20.25" customHeight="1">
      <c r="A545" s="520"/>
      <c r="B545" s="519" t="s">
        <v>1169</v>
      </c>
      <c r="C545" s="519" t="s">
        <v>1332</v>
      </c>
      <c r="D545" s="521">
        <v>1950</v>
      </c>
      <c r="E545" s="521" t="s">
        <v>1341</v>
      </c>
      <c r="F545" s="523">
        <v>2.901454561331004</v>
      </c>
      <c r="G545" s="523">
        <v>4.8887522060782675</v>
      </c>
      <c r="H545" s="523">
        <f aca="true" t="shared" si="21" ref="H545:H608">G545+F545</f>
        <v>7.790206767409272</v>
      </c>
      <c r="I545" s="555">
        <f t="shared" si="20"/>
        <v>15190.90319644808</v>
      </c>
      <c r="J545" s="537"/>
    </row>
    <row r="546" spans="1:10" ht="20.25" customHeight="1">
      <c r="A546" s="520"/>
      <c r="B546" s="519" t="s">
        <v>1169</v>
      </c>
      <c r="C546" s="519" t="s">
        <v>1332</v>
      </c>
      <c r="D546" s="521">
        <v>560</v>
      </c>
      <c r="E546" s="521" t="s">
        <v>1341</v>
      </c>
      <c r="F546" s="523">
        <v>3.338660043175402</v>
      </c>
      <c r="G546" s="523">
        <v>5.365703640817611</v>
      </c>
      <c r="H546" s="523">
        <f t="shared" si="21"/>
        <v>8.704363683993012</v>
      </c>
      <c r="I546" s="555">
        <f t="shared" si="20"/>
        <v>4874.443663036087</v>
      </c>
      <c r="J546" s="537"/>
    </row>
    <row r="547" spans="1:10" ht="20.25" customHeight="1">
      <c r="A547" s="520"/>
      <c r="B547" s="519" t="s">
        <v>1169</v>
      </c>
      <c r="C547" s="519" t="s">
        <v>1332</v>
      </c>
      <c r="D547" s="521">
        <v>850</v>
      </c>
      <c r="E547" s="521" t="s">
        <v>1341</v>
      </c>
      <c r="F547" s="523">
        <v>4.709895418051014</v>
      </c>
      <c r="G547" s="523">
        <v>6.836303897930585</v>
      </c>
      <c r="H547" s="523">
        <f t="shared" si="21"/>
        <v>11.5461993159816</v>
      </c>
      <c r="I547" s="555">
        <f t="shared" si="20"/>
        <v>9814.26941858436</v>
      </c>
      <c r="J547" s="537"/>
    </row>
    <row r="548" spans="1:10" ht="20.25" customHeight="1">
      <c r="A548" s="520"/>
      <c r="B548" s="519" t="s">
        <v>1169</v>
      </c>
      <c r="C548" s="519" t="s">
        <v>1332</v>
      </c>
      <c r="D548" s="521">
        <v>75</v>
      </c>
      <c r="E548" s="521" t="s">
        <v>1341</v>
      </c>
      <c r="F548" s="523">
        <v>6.031448351807944</v>
      </c>
      <c r="G548" s="523">
        <v>7.6610324205007</v>
      </c>
      <c r="H548" s="523">
        <f t="shared" si="21"/>
        <v>13.692480772308643</v>
      </c>
      <c r="I548" s="555">
        <f t="shared" si="20"/>
        <v>1026.9360579231482</v>
      </c>
      <c r="J548" s="537"/>
    </row>
    <row r="549" spans="1:10" ht="20.25" customHeight="1">
      <c r="A549" s="520"/>
      <c r="B549" s="519" t="s">
        <v>1169</v>
      </c>
      <c r="C549" s="519" t="s">
        <v>1332</v>
      </c>
      <c r="D549" s="521">
        <v>290</v>
      </c>
      <c r="E549" s="521" t="s">
        <v>1341</v>
      </c>
      <c r="F549" s="523">
        <v>7.810079743856745</v>
      </c>
      <c r="G549" s="523">
        <v>9.30055297741719</v>
      </c>
      <c r="H549" s="523">
        <f t="shared" si="21"/>
        <v>17.110632721273937</v>
      </c>
      <c r="I549" s="555">
        <f t="shared" si="20"/>
        <v>4962.083489169442</v>
      </c>
      <c r="J549" s="537"/>
    </row>
    <row r="550" spans="1:10" ht="20.25" customHeight="1">
      <c r="A550" s="520"/>
      <c r="B550" s="519" t="s">
        <v>1169</v>
      </c>
      <c r="C550" s="519" t="s">
        <v>1332</v>
      </c>
      <c r="D550" s="521">
        <v>90</v>
      </c>
      <c r="E550" s="521" t="s">
        <v>1341</v>
      </c>
      <c r="F550" s="523">
        <v>11.3275965750594</v>
      </c>
      <c r="G550" s="523">
        <v>11.29778711038819</v>
      </c>
      <c r="H550" s="523">
        <f t="shared" si="21"/>
        <v>22.62538368544759</v>
      </c>
      <c r="I550" s="555">
        <f t="shared" si="20"/>
        <v>2036.2845316902833</v>
      </c>
      <c r="J550" s="537"/>
    </row>
    <row r="551" spans="1:10" ht="20.25" customHeight="1">
      <c r="A551" s="520"/>
      <c r="B551" s="519" t="s">
        <v>1169</v>
      </c>
      <c r="C551" s="519" t="s">
        <v>1332</v>
      </c>
      <c r="D551" s="521">
        <v>10</v>
      </c>
      <c r="E551" s="521" t="s">
        <v>1341</v>
      </c>
      <c r="F551" s="523">
        <v>15.361810793896346</v>
      </c>
      <c r="G551" s="523">
        <v>14.119749765929306</v>
      </c>
      <c r="H551" s="523">
        <f t="shared" si="21"/>
        <v>29.481560559825652</v>
      </c>
      <c r="I551" s="555">
        <f t="shared" si="20"/>
        <v>294.8156055982565</v>
      </c>
      <c r="J551" s="537"/>
    </row>
    <row r="552" spans="1:10" ht="20.25" customHeight="1">
      <c r="A552" s="520"/>
      <c r="B552" s="519" t="s">
        <v>1169</v>
      </c>
      <c r="C552" s="519" t="s">
        <v>1332</v>
      </c>
      <c r="D552" s="521">
        <v>0.3</v>
      </c>
      <c r="E552" s="521"/>
      <c r="F552" s="523">
        <v>21992.419449107365</v>
      </c>
      <c r="G552" s="523">
        <v>36440.16275481398</v>
      </c>
      <c r="H552" s="523">
        <f t="shared" si="21"/>
        <v>58432.582203921345</v>
      </c>
      <c r="I552" s="555">
        <f>SUM(I542:I551)*0.3</f>
        <v>17527.029209480184</v>
      </c>
      <c r="J552" s="527"/>
    </row>
    <row r="553" spans="1:10" ht="20.25" customHeight="1">
      <c r="A553" s="554" t="s">
        <v>3359</v>
      </c>
      <c r="B553" s="519" t="s">
        <v>1169</v>
      </c>
      <c r="C553" s="519" t="s">
        <v>1332</v>
      </c>
      <c r="D553" s="521"/>
      <c r="E553" s="521"/>
      <c r="F553" s="523">
        <v>0</v>
      </c>
      <c r="G553" s="523">
        <v>0</v>
      </c>
      <c r="H553" s="523">
        <f t="shared" si="21"/>
        <v>0</v>
      </c>
      <c r="I553" s="555">
        <f aca="true" t="shared" si="22" ref="I553:I584">H553*D553</f>
        <v>0</v>
      </c>
      <c r="J553" s="537"/>
    </row>
    <row r="554" spans="1:10" ht="20.25" customHeight="1">
      <c r="A554" s="554"/>
      <c r="B554" s="519" t="s">
        <v>1169</v>
      </c>
      <c r="C554" s="519" t="s">
        <v>1332</v>
      </c>
      <c r="D554" s="521">
        <v>1718</v>
      </c>
      <c r="E554" s="521" t="s">
        <v>1341</v>
      </c>
      <c r="F554" s="523">
        <v>0.5862528052004427</v>
      </c>
      <c r="G554" s="523">
        <v>1.480536745336711</v>
      </c>
      <c r="H554" s="523">
        <f t="shared" si="21"/>
        <v>2.0667895505371536</v>
      </c>
      <c r="I554" s="555">
        <f t="shared" si="22"/>
        <v>3550.74444782283</v>
      </c>
      <c r="J554" s="537"/>
    </row>
    <row r="555" spans="1:10" ht="20.25" customHeight="1">
      <c r="A555" s="554"/>
      <c r="B555" s="519" t="s">
        <v>1169</v>
      </c>
      <c r="C555" s="519" t="s">
        <v>1332</v>
      </c>
      <c r="D555" s="521">
        <v>940</v>
      </c>
      <c r="E555" s="521" t="s">
        <v>1341</v>
      </c>
      <c r="F555" s="523">
        <v>0.6657447109903332</v>
      </c>
      <c r="G555" s="523">
        <v>1.5103462100079201</v>
      </c>
      <c r="H555" s="523">
        <f t="shared" si="21"/>
        <v>2.176090920998253</v>
      </c>
      <c r="I555" s="555">
        <f t="shared" si="22"/>
        <v>2045.525465738358</v>
      </c>
      <c r="J555" s="537"/>
    </row>
    <row r="556" spans="1:10" ht="20.25" customHeight="1">
      <c r="A556" s="554"/>
      <c r="B556" s="519" t="s">
        <v>1169</v>
      </c>
      <c r="C556" s="519" t="s">
        <v>1332</v>
      </c>
      <c r="D556" s="521">
        <v>1420</v>
      </c>
      <c r="E556" s="521" t="s">
        <v>1341</v>
      </c>
      <c r="F556" s="523">
        <v>0.784982569675169</v>
      </c>
      <c r="G556" s="523">
        <v>1.5500921629028654</v>
      </c>
      <c r="H556" s="523">
        <f t="shared" si="21"/>
        <v>2.3350747325780343</v>
      </c>
      <c r="I556" s="555">
        <f t="shared" si="22"/>
        <v>3315.8061202608087</v>
      </c>
      <c r="J556" s="537"/>
    </row>
    <row r="557" spans="1:10" ht="20.25" customHeight="1">
      <c r="A557" s="554"/>
      <c r="B557" s="519" t="s">
        <v>1169</v>
      </c>
      <c r="C557" s="519" t="s">
        <v>1332</v>
      </c>
      <c r="D557" s="521">
        <v>1950</v>
      </c>
      <c r="E557" s="521" t="s">
        <v>1341</v>
      </c>
      <c r="F557" s="523">
        <v>0.9141569165837411</v>
      </c>
      <c r="G557" s="523">
        <v>1.9177422271811089</v>
      </c>
      <c r="H557" s="523">
        <f t="shared" si="21"/>
        <v>2.8318991437648497</v>
      </c>
      <c r="I557" s="555">
        <f t="shared" si="22"/>
        <v>5522.203330341457</v>
      </c>
      <c r="J557" s="537"/>
    </row>
    <row r="558" spans="1:10" ht="20.25" customHeight="1">
      <c r="A558" s="554"/>
      <c r="B558" s="519" t="s">
        <v>1169</v>
      </c>
      <c r="C558" s="519" t="s">
        <v>1332</v>
      </c>
      <c r="D558" s="521">
        <v>560</v>
      </c>
      <c r="E558" s="521" t="s">
        <v>1341</v>
      </c>
      <c r="F558" s="523">
        <v>1.003585310597368</v>
      </c>
      <c r="G558" s="523">
        <v>1.9574881800760542</v>
      </c>
      <c r="H558" s="523">
        <f t="shared" si="21"/>
        <v>2.961073490673422</v>
      </c>
      <c r="I558" s="555">
        <f t="shared" si="22"/>
        <v>1658.2011547771165</v>
      </c>
      <c r="J558" s="537"/>
    </row>
    <row r="559" spans="1:10" ht="20.25" customHeight="1">
      <c r="A559" s="554"/>
      <c r="B559" s="519" t="s">
        <v>1169</v>
      </c>
      <c r="C559" s="519" t="s">
        <v>1332</v>
      </c>
      <c r="D559" s="521">
        <v>850</v>
      </c>
      <c r="E559" s="521" t="s">
        <v>1341</v>
      </c>
      <c r="F559" s="523">
        <v>1.4010448395468205</v>
      </c>
      <c r="G559" s="523">
        <v>2.4245031265916612</v>
      </c>
      <c r="H559" s="523">
        <f t="shared" si="21"/>
        <v>3.8255479661384815</v>
      </c>
      <c r="I559" s="555">
        <f t="shared" si="22"/>
        <v>3251.715771217709</v>
      </c>
      <c r="J559" s="537"/>
    </row>
    <row r="560" spans="1:10" ht="20.25" customHeight="1">
      <c r="A560" s="554"/>
      <c r="B560" s="519" t="s">
        <v>1169</v>
      </c>
      <c r="C560" s="519" t="s">
        <v>1332</v>
      </c>
      <c r="D560" s="521">
        <v>75</v>
      </c>
      <c r="E560" s="521" t="s">
        <v>1341</v>
      </c>
      <c r="F560" s="523">
        <v>1.6395205569164921</v>
      </c>
      <c r="G560" s="523">
        <v>2.5139315206052877</v>
      </c>
      <c r="H560" s="523">
        <f t="shared" si="21"/>
        <v>4.15345207752178</v>
      </c>
      <c r="I560" s="555">
        <f t="shared" si="22"/>
        <v>311.50890581413347</v>
      </c>
      <c r="J560" s="537"/>
    </row>
    <row r="561" spans="1:10" ht="20.25" customHeight="1">
      <c r="A561" s="554"/>
      <c r="B561" s="519" t="s">
        <v>1169</v>
      </c>
      <c r="C561" s="519" t="s">
        <v>1332</v>
      </c>
      <c r="D561" s="521">
        <v>290</v>
      </c>
      <c r="E561" s="521" t="s">
        <v>1341</v>
      </c>
      <c r="F561" s="523">
        <v>1.8779962742861636</v>
      </c>
      <c r="G561" s="523">
        <v>2.921327537778477</v>
      </c>
      <c r="H561" s="523">
        <f t="shared" si="21"/>
        <v>4.799323812064641</v>
      </c>
      <c r="I561" s="555">
        <f t="shared" si="22"/>
        <v>1391.8039054987457</v>
      </c>
      <c r="J561" s="537"/>
    </row>
    <row r="562" spans="1:10" ht="20.25" customHeight="1">
      <c r="A562" s="554"/>
      <c r="B562" s="519" t="s">
        <v>1169</v>
      </c>
      <c r="C562" s="519" t="s">
        <v>1332</v>
      </c>
      <c r="D562" s="521">
        <v>90</v>
      </c>
      <c r="E562" s="521" t="s">
        <v>1341</v>
      </c>
      <c r="F562" s="523">
        <v>3.3485965313991386</v>
      </c>
      <c r="G562" s="523">
        <v>3.497643854755183</v>
      </c>
      <c r="H562" s="523">
        <f t="shared" si="21"/>
        <v>6.846240386154322</v>
      </c>
      <c r="I562" s="555">
        <f t="shared" si="22"/>
        <v>616.161634753889</v>
      </c>
      <c r="J562" s="537"/>
    </row>
    <row r="563" spans="1:10" ht="20.25" customHeight="1">
      <c r="A563" s="554"/>
      <c r="B563" s="519" t="s">
        <v>1169</v>
      </c>
      <c r="C563" s="519" t="s">
        <v>1332</v>
      </c>
      <c r="D563" s="521">
        <v>10</v>
      </c>
      <c r="E563" s="521" t="s">
        <v>1341</v>
      </c>
      <c r="F563" s="523">
        <v>7.39274723845982</v>
      </c>
      <c r="G563" s="523">
        <v>5.385576617265083</v>
      </c>
      <c r="H563" s="523">
        <f t="shared" si="21"/>
        <v>12.778323855724903</v>
      </c>
      <c r="I563" s="555">
        <f t="shared" si="22"/>
        <v>127.78323855724904</v>
      </c>
      <c r="J563" s="537"/>
    </row>
    <row r="564" spans="1:10" ht="20.25" customHeight="1">
      <c r="A564" s="554" t="s">
        <v>3360</v>
      </c>
      <c r="B564" s="519" t="s">
        <v>1169</v>
      </c>
      <c r="C564" s="519" t="s">
        <v>1332</v>
      </c>
      <c r="D564" s="521"/>
      <c r="E564" s="521"/>
      <c r="F564" s="523">
        <v>0</v>
      </c>
      <c r="G564" s="523">
        <v>0</v>
      </c>
      <c r="H564" s="523">
        <f t="shared" si="21"/>
        <v>0</v>
      </c>
      <c r="I564" s="555">
        <f t="shared" si="22"/>
        <v>0</v>
      </c>
      <c r="J564" s="537"/>
    </row>
    <row r="565" spans="1:10" ht="20.25" customHeight="1">
      <c r="A565" s="554"/>
      <c r="B565" s="519" t="s">
        <v>1169</v>
      </c>
      <c r="C565" s="519" t="s">
        <v>1332</v>
      </c>
      <c r="D565" s="521">
        <v>140</v>
      </c>
      <c r="E565" s="521" t="s">
        <v>1341</v>
      </c>
      <c r="F565" s="523">
        <v>2.4344396148153975</v>
      </c>
      <c r="G565" s="523">
        <v>5.325957687922665</v>
      </c>
      <c r="H565" s="523">
        <f t="shared" si="21"/>
        <v>7.760397302738063</v>
      </c>
      <c r="I565" s="555">
        <f t="shared" si="22"/>
        <v>1086.4556223833288</v>
      </c>
      <c r="J565" s="537"/>
    </row>
    <row r="566" spans="1:10" ht="20.25" customHeight="1">
      <c r="A566" s="554"/>
      <c r="B566" s="519" t="s">
        <v>1169</v>
      </c>
      <c r="C566" s="519" t="s">
        <v>1332</v>
      </c>
      <c r="D566" s="521">
        <v>55</v>
      </c>
      <c r="E566" s="521" t="s">
        <v>1341</v>
      </c>
      <c r="F566" s="523">
        <v>2.5338044970527602</v>
      </c>
      <c r="G566" s="523">
        <v>5.365703640817611</v>
      </c>
      <c r="H566" s="523">
        <f t="shared" si="21"/>
        <v>7.899508137870372</v>
      </c>
      <c r="I566" s="555">
        <f t="shared" si="22"/>
        <v>434.47294758287046</v>
      </c>
      <c r="J566" s="537"/>
    </row>
    <row r="567" spans="1:10" ht="20.25" customHeight="1">
      <c r="A567" s="554"/>
      <c r="B567" s="519" t="s">
        <v>1169</v>
      </c>
      <c r="C567" s="519" t="s">
        <v>1332</v>
      </c>
      <c r="D567" s="521">
        <v>5</v>
      </c>
      <c r="E567" s="521" t="s">
        <v>1341</v>
      </c>
      <c r="F567" s="523">
        <v>2.732534261527487</v>
      </c>
      <c r="G567" s="523">
        <v>6.697193062798277</v>
      </c>
      <c r="H567" s="523">
        <f t="shared" si="21"/>
        <v>9.429727324325764</v>
      </c>
      <c r="I567" s="555">
        <f t="shared" si="22"/>
        <v>47.148636621628825</v>
      </c>
      <c r="J567" s="537"/>
    </row>
    <row r="568" spans="1:10" ht="20.25" customHeight="1">
      <c r="A568" s="554"/>
      <c r="B568" s="519" t="s">
        <v>1169</v>
      </c>
      <c r="C568" s="519" t="s">
        <v>1332</v>
      </c>
      <c r="D568" s="521">
        <v>48</v>
      </c>
      <c r="E568" s="521" t="s">
        <v>1341</v>
      </c>
      <c r="F568" s="523">
        <v>3.0107559317921035</v>
      </c>
      <c r="G568" s="523">
        <v>6.806494433259376</v>
      </c>
      <c r="H568" s="523">
        <f t="shared" si="21"/>
        <v>9.817250365051478</v>
      </c>
      <c r="I568" s="555">
        <f t="shared" si="22"/>
        <v>471.22801752247096</v>
      </c>
      <c r="J568" s="537"/>
    </row>
    <row r="569" spans="1:10" ht="20.25" customHeight="1">
      <c r="A569" s="554"/>
      <c r="B569" s="519" t="s">
        <v>1169</v>
      </c>
      <c r="C569" s="519" t="s">
        <v>1332</v>
      </c>
      <c r="D569" s="521">
        <v>63</v>
      </c>
      <c r="E569" s="521" t="s">
        <v>1341</v>
      </c>
      <c r="F569" s="523">
        <v>3.229358672714303</v>
      </c>
      <c r="G569" s="523">
        <v>7.511985097144654</v>
      </c>
      <c r="H569" s="523">
        <f t="shared" si="21"/>
        <v>10.741343769858958</v>
      </c>
      <c r="I569" s="555">
        <f t="shared" si="22"/>
        <v>676.7046575011143</v>
      </c>
      <c r="J569" s="537"/>
    </row>
    <row r="570" spans="1:10" ht="20.25" customHeight="1">
      <c r="A570" s="554"/>
      <c r="B570" s="519" t="s">
        <v>1169</v>
      </c>
      <c r="C570" s="519" t="s">
        <v>1332</v>
      </c>
      <c r="D570" s="521">
        <v>71</v>
      </c>
      <c r="E570" s="521" t="s">
        <v>1341</v>
      </c>
      <c r="F570" s="523">
        <v>3.6665641545587007</v>
      </c>
      <c r="G570" s="523">
        <v>7.680905396948173</v>
      </c>
      <c r="H570" s="523">
        <f t="shared" si="21"/>
        <v>11.347469551506874</v>
      </c>
      <c r="I570" s="555">
        <f t="shared" si="22"/>
        <v>805.6703381569881</v>
      </c>
      <c r="J570" s="537"/>
    </row>
    <row r="571" spans="1:10" ht="20.25" customHeight="1">
      <c r="A571" s="554"/>
      <c r="B571" s="519" t="s">
        <v>1169</v>
      </c>
      <c r="C571" s="519" t="s">
        <v>1332</v>
      </c>
      <c r="D571" s="521">
        <v>7</v>
      </c>
      <c r="E571" s="521" t="s">
        <v>1341</v>
      </c>
      <c r="F571" s="523">
        <v>4.093833148179362</v>
      </c>
      <c r="G571" s="523">
        <v>9.727821971037853</v>
      </c>
      <c r="H571" s="523">
        <f t="shared" si="21"/>
        <v>13.821655119217215</v>
      </c>
      <c r="I571" s="555">
        <f t="shared" si="22"/>
        <v>96.75158583452051</v>
      </c>
      <c r="J571" s="537"/>
    </row>
    <row r="572" spans="1:10" ht="20.25" customHeight="1">
      <c r="A572" s="554" t="s">
        <v>3361</v>
      </c>
      <c r="B572" s="519" t="s">
        <v>1169</v>
      </c>
      <c r="C572" s="519" t="s">
        <v>1332</v>
      </c>
      <c r="D572" s="521"/>
      <c r="E572" s="521"/>
      <c r="F572" s="523">
        <v>0</v>
      </c>
      <c r="G572" s="523">
        <v>0</v>
      </c>
      <c r="H572" s="523">
        <f t="shared" si="21"/>
        <v>0</v>
      </c>
      <c r="I572" s="555">
        <f t="shared" si="22"/>
        <v>0</v>
      </c>
      <c r="J572" s="537"/>
    </row>
    <row r="573" spans="1:10" ht="20.25" customHeight="1">
      <c r="A573" s="554"/>
      <c r="B573" s="519" t="s">
        <v>1169</v>
      </c>
      <c r="C573" s="519" t="s">
        <v>1332</v>
      </c>
      <c r="D573" s="521">
        <v>298</v>
      </c>
      <c r="E573" s="521" t="s">
        <v>567</v>
      </c>
      <c r="F573" s="523">
        <v>11.86416693914116</v>
      </c>
      <c r="G573" s="523">
        <v>7.124462056418938</v>
      </c>
      <c r="H573" s="523">
        <f t="shared" si="21"/>
        <v>18.9886289955601</v>
      </c>
      <c r="I573" s="555">
        <f t="shared" si="22"/>
        <v>5658.611440676909</v>
      </c>
      <c r="J573" s="537"/>
    </row>
    <row r="574" spans="1:10" ht="20.25" customHeight="1">
      <c r="A574" s="554"/>
      <c r="B574" s="519" t="s">
        <v>1169</v>
      </c>
      <c r="C574" s="519" t="s">
        <v>1332</v>
      </c>
      <c r="D574" s="521">
        <v>85</v>
      </c>
      <c r="E574" s="521" t="s">
        <v>567</v>
      </c>
      <c r="F574" s="523">
        <v>12.688895461711276</v>
      </c>
      <c r="G574" s="523">
        <v>7.4523661678022375</v>
      </c>
      <c r="H574" s="523">
        <f t="shared" si="21"/>
        <v>20.141261629513515</v>
      </c>
      <c r="I574" s="555">
        <f t="shared" si="22"/>
        <v>1712.0072385086487</v>
      </c>
      <c r="J574" s="537"/>
    </row>
    <row r="575" spans="1:10" ht="20.25" customHeight="1">
      <c r="A575" s="554"/>
      <c r="B575" s="519" t="s">
        <v>1169</v>
      </c>
      <c r="C575" s="519" t="s">
        <v>1332</v>
      </c>
      <c r="D575" s="521">
        <v>13</v>
      </c>
      <c r="E575" s="521" t="s">
        <v>567</v>
      </c>
      <c r="F575" s="523">
        <v>15.729460858174589</v>
      </c>
      <c r="G575" s="523">
        <v>9.260807024522247</v>
      </c>
      <c r="H575" s="523">
        <f t="shared" si="21"/>
        <v>24.990267882696834</v>
      </c>
      <c r="I575" s="555">
        <f t="shared" si="22"/>
        <v>324.87348247505884</v>
      </c>
      <c r="J575" s="537"/>
    </row>
    <row r="576" spans="1:10" ht="20.25" customHeight="1">
      <c r="A576" s="554"/>
      <c r="B576" s="519" t="s">
        <v>1169</v>
      </c>
      <c r="C576" s="519" t="s">
        <v>1332</v>
      </c>
      <c r="D576" s="521">
        <v>38</v>
      </c>
      <c r="E576" s="521" t="s">
        <v>567</v>
      </c>
      <c r="F576" s="523">
        <v>19.594754777208014</v>
      </c>
      <c r="G576" s="523">
        <v>11.38721550440182</v>
      </c>
      <c r="H576" s="523">
        <f t="shared" si="21"/>
        <v>30.981970281609833</v>
      </c>
      <c r="I576" s="555">
        <f t="shared" si="22"/>
        <v>1177.3148707011737</v>
      </c>
      <c r="J576" s="537"/>
    </row>
    <row r="577" spans="1:10" ht="20.25" customHeight="1">
      <c r="A577" s="554"/>
      <c r="B577" s="519" t="s">
        <v>1169</v>
      </c>
      <c r="C577" s="519" t="s">
        <v>1332</v>
      </c>
      <c r="D577" s="521">
        <v>20</v>
      </c>
      <c r="E577" s="521" t="s">
        <v>567</v>
      </c>
      <c r="F577" s="523">
        <v>24.28477721881156</v>
      </c>
      <c r="G577" s="523">
        <v>13.225465825793037</v>
      </c>
      <c r="H577" s="523">
        <f t="shared" si="21"/>
        <v>37.51024304460459</v>
      </c>
      <c r="I577" s="555">
        <f t="shared" si="22"/>
        <v>750.2048608920918</v>
      </c>
      <c r="J577" s="537"/>
    </row>
    <row r="578" spans="1:10" ht="20.25" customHeight="1">
      <c r="A578" s="554"/>
      <c r="B578" s="519" t="s">
        <v>1169</v>
      </c>
      <c r="C578" s="519" t="s">
        <v>1332</v>
      </c>
      <c r="D578" s="521">
        <v>2</v>
      </c>
      <c r="E578" s="521" t="s">
        <v>567</v>
      </c>
      <c r="F578" s="523">
        <v>30.902478375819946</v>
      </c>
      <c r="G578" s="523">
        <v>16.434951522059865</v>
      </c>
      <c r="H578" s="523">
        <f t="shared" si="21"/>
        <v>47.337429897879815</v>
      </c>
      <c r="I578" s="555">
        <f t="shared" si="22"/>
        <v>94.67485979575963</v>
      </c>
      <c r="J578" s="537"/>
    </row>
    <row r="579" spans="1:10" ht="20.25" customHeight="1">
      <c r="A579" s="554" t="s">
        <v>3362</v>
      </c>
      <c r="B579" s="519" t="s">
        <v>1169</v>
      </c>
      <c r="C579" s="519" t="s">
        <v>1332</v>
      </c>
      <c r="D579" s="521"/>
      <c r="E579" s="521"/>
      <c r="F579" s="523">
        <v>0</v>
      </c>
      <c r="G579" s="523">
        <v>0</v>
      </c>
      <c r="H579" s="523">
        <f t="shared" si="21"/>
        <v>0</v>
      </c>
      <c r="I579" s="555">
        <f t="shared" si="22"/>
        <v>0</v>
      </c>
      <c r="J579" s="537"/>
    </row>
    <row r="580" spans="1:10" ht="20.25" customHeight="1">
      <c r="A580" s="554"/>
      <c r="B580" s="519" t="s">
        <v>1169</v>
      </c>
      <c r="C580" s="519" t="s">
        <v>1332</v>
      </c>
      <c r="D580" s="521">
        <v>8</v>
      </c>
      <c r="E580" s="521" t="s">
        <v>567</v>
      </c>
      <c r="F580" s="523">
        <v>13.503687496057653</v>
      </c>
      <c r="G580" s="523">
        <v>11.51638985131039</v>
      </c>
      <c r="H580" s="523">
        <f t="shared" si="21"/>
        <v>25.020077347368044</v>
      </c>
      <c r="I580" s="555">
        <f t="shared" si="22"/>
        <v>200.16061877894435</v>
      </c>
      <c r="J580" s="537"/>
    </row>
    <row r="581" spans="1:10" ht="20.25" customHeight="1">
      <c r="A581" s="554"/>
      <c r="B581" s="519" t="s">
        <v>1169</v>
      </c>
      <c r="C581" s="519" t="s">
        <v>1332</v>
      </c>
      <c r="D581" s="521">
        <v>60</v>
      </c>
      <c r="E581" s="521" t="s">
        <v>567</v>
      </c>
      <c r="F581" s="523">
        <v>16.703236704100746</v>
      </c>
      <c r="G581" s="523">
        <v>14.020384883691941</v>
      </c>
      <c r="H581" s="523">
        <f t="shared" si="21"/>
        <v>30.723621587792685</v>
      </c>
      <c r="I581" s="555">
        <f t="shared" si="22"/>
        <v>1843.417295267561</v>
      </c>
      <c r="J581" s="537"/>
    </row>
    <row r="582" spans="1:10" ht="20.25" customHeight="1">
      <c r="A582" s="554"/>
      <c r="B582" s="519" t="s">
        <v>1169</v>
      </c>
      <c r="C582" s="519" t="s">
        <v>1332</v>
      </c>
      <c r="D582" s="521">
        <v>33</v>
      </c>
      <c r="E582" s="521" t="s">
        <v>567</v>
      </c>
      <c r="F582" s="523">
        <v>19.197295248258563</v>
      </c>
      <c r="G582" s="523">
        <v>15.62015948771349</v>
      </c>
      <c r="H582" s="523">
        <f t="shared" si="21"/>
        <v>34.81745473597205</v>
      </c>
      <c r="I582" s="555">
        <f t="shared" si="22"/>
        <v>1148.9760062870776</v>
      </c>
      <c r="J582" s="537"/>
    </row>
    <row r="583" spans="1:10" ht="20.25" customHeight="1">
      <c r="A583" s="554" t="s">
        <v>3362</v>
      </c>
      <c r="B583" s="519" t="s">
        <v>1169</v>
      </c>
      <c r="C583" s="519" t="s">
        <v>1332</v>
      </c>
      <c r="D583" s="521"/>
      <c r="E583" s="521"/>
      <c r="F583" s="523">
        <v>0</v>
      </c>
      <c r="G583" s="523">
        <v>0</v>
      </c>
      <c r="H583" s="523">
        <f t="shared" si="21"/>
        <v>0</v>
      </c>
      <c r="I583" s="555">
        <f t="shared" si="22"/>
        <v>0</v>
      </c>
      <c r="J583" s="537"/>
    </row>
    <row r="584" spans="1:10" ht="20.25" customHeight="1">
      <c r="A584" s="554"/>
      <c r="B584" s="519" t="s">
        <v>1169</v>
      </c>
      <c r="C584" s="519" t="s">
        <v>1332</v>
      </c>
      <c r="D584" s="521">
        <v>5</v>
      </c>
      <c r="E584" s="521" t="s">
        <v>567</v>
      </c>
      <c r="F584" s="523">
        <v>66.77320086350805</v>
      </c>
      <c r="G584" s="523">
        <v>33.5455842433338</v>
      </c>
      <c r="H584" s="523">
        <f t="shared" si="21"/>
        <v>100.31878510684186</v>
      </c>
      <c r="I584" s="555">
        <f t="shared" si="22"/>
        <v>501.5939255342093</v>
      </c>
      <c r="J584" s="537"/>
    </row>
    <row r="585" spans="1:10" ht="20.25" customHeight="1">
      <c r="A585" s="554"/>
      <c r="B585" s="519" t="s">
        <v>1169</v>
      </c>
      <c r="C585" s="519" t="s">
        <v>1332</v>
      </c>
      <c r="D585" s="521">
        <v>5</v>
      </c>
      <c r="E585" s="521" t="s">
        <v>567</v>
      </c>
      <c r="F585" s="523">
        <v>81.95615486937714</v>
      </c>
      <c r="G585" s="523">
        <v>40.0837934945523</v>
      </c>
      <c r="H585" s="523">
        <f t="shared" si="21"/>
        <v>122.03994836392945</v>
      </c>
      <c r="I585" s="555">
        <f aca="true" t="shared" si="23" ref="I585:I616">H585*D585</f>
        <v>610.1997418196472</v>
      </c>
      <c r="J585" s="537"/>
    </row>
    <row r="586" spans="1:10" ht="20.25" customHeight="1">
      <c r="A586" s="554" t="s">
        <v>3363</v>
      </c>
      <c r="B586" s="519" t="s">
        <v>1169</v>
      </c>
      <c r="C586" s="519" t="s">
        <v>1332</v>
      </c>
      <c r="D586" s="521">
        <v>12</v>
      </c>
      <c r="E586" s="521" t="s">
        <v>567</v>
      </c>
      <c r="F586" s="523">
        <v>6.498463298323551</v>
      </c>
      <c r="G586" s="523">
        <v>5.037799529434313</v>
      </c>
      <c r="H586" s="523">
        <f t="shared" si="21"/>
        <v>11.536262827757863</v>
      </c>
      <c r="I586" s="555">
        <f t="shared" si="23"/>
        <v>138.43515393309434</v>
      </c>
      <c r="J586" s="537"/>
    </row>
    <row r="587" spans="1:10" ht="20.25" customHeight="1">
      <c r="A587" s="554" t="s">
        <v>3364</v>
      </c>
      <c r="B587" s="519" t="s">
        <v>1169</v>
      </c>
      <c r="C587" s="519" t="s">
        <v>1332</v>
      </c>
      <c r="D587" s="521">
        <v>1</v>
      </c>
      <c r="E587" s="521" t="s">
        <v>567</v>
      </c>
      <c r="F587" s="523">
        <v>1146.0447422610755</v>
      </c>
      <c r="G587" s="523">
        <v>449.4571718242648</v>
      </c>
      <c r="H587" s="523">
        <f t="shared" si="21"/>
        <v>1595.5019140853403</v>
      </c>
      <c r="I587" s="555">
        <f t="shared" si="23"/>
        <v>1595.5019140853403</v>
      </c>
      <c r="J587" s="537"/>
    </row>
    <row r="588" spans="1:10" ht="20.25" customHeight="1">
      <c r="A588" s="554" t="s">
        <v>3365</v>
      </c>
      <c r="B588" s="519" t="s">
        <v>1169</v>
      </c>
      <c r="C588" s="519" t="s">
        <v>1332</v>
      </c>
      <c r="D588" s="521">
        <v>1</v>
      </c>
      <c r="E588" s="521" t="s">
        <v>567</v>
      </c>
      <c r="F588" s="523">
        <v>2038.6990983286512</v>
      </c>
      <c r="G588" s="523">
        <v>888.8884270307797</v>
      </c>
      <c r="H588" s="523">
        <f t="shared" si="21"/>
        <v>2927.587525359431</v>
      </c>
      <c r="I588" s="555">
        <f t="shared" si="23"/>
        <v>2927.587525359431</v>
      </c>
      <c r="J588" s="537"/>
    </row>
    <row r="589" spans="1:10" ht="20.25" customHeight="1">
      <c r="A589" s="554"/>
      <c r="B589" s="519" t="s">
        <v>1169</v>
      </c>
      <c r="C589" s="519" t="s">
        <v>1332</v>
      </c>
      <c r="D589" s="521"/>
      <c r="E589" s="521"/>
      <c r="F589" s="523">
        <v>0</v>
      </c>
      <c r="G589" s="523">
        <v>0</v>
      </c>
      <c r="H589" s="523">
        <f t="shared" si="21"/>
        <v>0</v>
      </c>
      <c r="I589" s="555">
        <f t="shared" si="23"/>
        <v>0</v>
      </c>
      <c r="J589" s="537"/>
    </row>
    <row r="590" spans="1:10" ht="20.25" customHeight="1">
      <c r="A590" s="554"/>
      <c r="B590" s="519" t="s">
        <v>1169</v>
      </c>
      <c r="C590" s="519" t="s">
        <v>1332</v>
      </c>
      <c r="D590" s="521"/>
      <c r="E590" s="521"/>
      <c r="F590" s="523">
        <v>0</v>
      </c>
      <c r="G590" s="523">
        <v>0</v>
      </c>
      <c r="H590" s="523">
        <f t="shared" si="21"/>
        <v>0</v>
      </c>
      <c r="I590" s="555">
        <f t="shared" si="23"/>
        <v>0</v>
      </c>
      <c r="J590" s="537"/>
    </row>
    <row r="591" spans="1:10" ht="20.25" customHeight="1">
      <c r="A591" s="554"/>
      <c r="B591" s="519" t="s">
        <v>1169</v>
      </c>
      <c r="C591" s="519" t="s">
        <v>1332</v>
      </c>
      <c r="D591" s="521"/>
      <c r="E591" s="521"/>
      <c r="F591" s="523">
        <v>0</v>
      </c>
      <c r="G591" s="523">
        <v>0</v>
      </c>
      <c r="H591" s="523">
        <f t="shared" si="21"/>
        <v>0</v>
      </c>
      <c r="I591" s="555">
        <f t="shared" si="23"/>
        <v>0</v>
      </c>
      <c r="J591" s="537"/>
    </row>
    <row r="592" spans="1:10" ht="20.25" customHeight="1">
      <c r="A592" s="554"/>
      <c r="B592" s="519" t="s">
        <v>1169</v>
      </c>
      <c r="C592" s="519" t="s">
        <v>1332</v>
      </c>
      <c r="D592" s="521"/>
      <c r="E592" s="521"/>
      <c r="F592" s="523">
        <v>0</v>
      </c>
      <c r="G592" s="523">
        <v>0</v>
      </c>
      <c r="H592" s="523">
        <f t="shared" si="21"/>
        <v>0</v>
      </c>
      <c r="I592" s="555">
        <f t="shared" si="23"/>
        <v>0</v>
      </c>
      <c r="J592" s="537"/>
    </row>
    <row r="593" spans="1:10" ht="20.25" customHeight="1">
      <c r="A593" s="554" t="s">
        <v>3365</v>
      </c>
      <c r="B593" s="519" t="s">
        <v>1169</v>
      </c>
      <c r="C593" s="519" t="s">
        <v>1332</v>
      </c>
      <c r="D593" s="521">
        <v>1</v>
      </c>
      <c r="E593" s="521" t="s">
        <v>567</v>
      </c>
      <c r="F593" s="523">
        <v>850.7223757634084</v>
      </c>
      <c r="G593" s="523">
        <v>394.31959867075193</v>
      </c>
      <c r="H593" s="523">
        <f t="shared" si="21"/>
        <v>1245.0419744341602</v>
      </c>
      <c r="I593" s="555">
        <f t="shared" si="23"/>
        <v>1245.0419744341602</v>
      </c>
      <c r="J593" s="537"/>
    </row>
    <row r="594" spans="1:10" ht="20.25" customHeight="1">
      <c r="A594" s="554"/>
      <c r="B594" s="519" t="s">
        <v>1169</v>
      </c>
      <c r="C594" s="519" t="s">
        <v>1332</v>
      </c>
      <c r="D594" s="521"/>
      <c r="E594" s="521"/>
      <c r="F594" s="523">
        <v>0</v>
      </c>
      <c r="G594" s="523">
        <v>0</v>
      </c>
      <c r="H594" s="523">
        <f t="shared" si="21"/>
        <v>0</v>
      </c>
      <c r="I594" s="555">
        <f t="shared" si="23"/>
        <v>0</v>
      </c>
      <c r="J594" s="537"/>
    </row>
    <row r="595" spans="1:10" ht="20.25" customHeight="1">
      <c r="A595" s="554"/>
      <c r="B595" s="519" t="s">
        <v>1169</v>
      </c>
      <c r="C595" s="519" t="s">
        <v>1332</v>
      </c>
      <c r="D595" s="521"/>
      <c r="E595" s="521"/>
      <c r="F595" s="523">
        <v>0</v>
      </c>
      <c r="G595" s="523">
        <v>0</v>
      </c>
      <c r="H595" s="523">
        <f t="shared" si="21"/>
        <v>0</v>
      </c>
      <c r="I595" s="555">
        <f t="shared" si="23"/>
        <v>0</v>
      </c>
      <c r="J595" s="537"/>
    </row>
    <row r="596" spans="1:10" ht="20.25" customHeight="1">
      <c r="A596" s="554"/>
      <c r="B596" s="519" t="s">
        <v>1169</v>
      </c>
      <c r="C596" s="519" t="s">
        <v>1332</v>
      </c>
      <c r="D596" s="521"/>
      <c r="E596" s="521"/>
      <c r="F596" s="523">
        <v>0</v>
      </c>
      <c r="G596" s="523">
        <v>0</v>
      </c>
      <c r="H596" s="523">
        <f t="shared" si="21"/>
        <v>0</v>
      </c>
      <c r="I596" s="555">
        <f t="shared" si="23"/>
        <v>0</v>
      </c>
      <c r="J596" s="537"/>
    </row>
    <row r="597" spans="1:10" ht="20.25" customHeight="1">
      <c r="A597" s="554" t="s">
        <v>3365</v>
      </c>
      <c r="B597" s="519" t="s">
        <v>1169</v>
      </c>
      <c r="C597" s="519" t="s">
        <v>1332</v>
      </c>
      <c r="D597" s="521">
        <v>2</v>
      </c>
      <c r="E597" s="521" t="s">
        <v>567</v>
      </c>
      <c r="F597" s="523">
        <v>4402.4902818732835</v>
      </c>
      <c r="G597" s="523">
        <v>1873.3062518445602</v>
      </c>
      <c r="H597" s="523">
        <f t="shared" si="21"/>
        <v>6275.796533717844</v>
      </c>
      <c r="I597" s="555">
        <f t="shared" si="23"/>
        <v>12551.593067435688</v>
      </c>
      <c r="J597" s="537"/>
    </row>
    <row r="598" spans="1:10" ht="20.25" customHeight="1">
      <c r="A598" s="554"/>
      <c r="B598" s="519" t="s">
        <v>1169</v>
      </c>
      <c r="C598" s="519" t="s">
        <v>1332</v>
      </c>
      <c r="D598" s="521"/>
      <c r="E598" s="521"/>
      <c r="F598" s="523">
        <v>0</v>
      </c>
      <c r="G598" s="523">
        <v>0</v>
      </c>
      <c r="H598" s="523">
        <f t="shared" si="21"/>
        <v>0</v>
      </c>
      <c r="I598" s="555">
        <f t="shared" si="23"/>
        <v>0</v>
      </c>
      <c r="J598" s="537"/>
    </row>
    <row r="599" spans="1:10" ht="20.25" customHeight="1">
      <c r="A599" s="554"/>
      <c r="B599" s="519" t="s">
        <v>1169</v>
      </c>
      <c r="C599" s="519" t="s">
        <v>1332</v>
      </c>
      <c r="D599" s="521"/>
      <c r="E599" s="521"/>
      <c r="F599" s="523">
        <v>0</v>
      </c>
      <c r="G599" s="523">
        <v>0</v>
      </c>
      <c r="H599" s="523">
        <f t="shared" si="21"/>
        <v>0</v>
      </c>
      <c r="I599" s="555">
        <f t="shared" si="23"/>
        <v>0</v>
      </c>
      <c r="J599" s="537"/>
    </row>
    <row r="600" spans="1:10" ht="20.25" customHeight="1">
      <c r="A600" s="554"/>
      <c r="B600" s="519" t="s">
        <v>1169</v>
      </c>
      <c r="C600" s="519" t="s">
        <v>1332</v>
      </c>
      <c r="D600" s="521"/>
      <c r="E600" s="521"/>
      <c r="F600" s="523">
        <v>0</v>
      </c>
      <c r="G600" s="523">
        <v>0</v>
      </c>
      <c r="H600" s="523">
        <f t="shared" si="21"/>
        <v>0</v>
      </c>
      <c r="I600" s="555">
        <f t="shared" si="23"/>
        <v>0</v>
      </c>
      <c r="J600" s="537"/>
    </row>
    <row r="601" spans="1:10" ht="20.25" customHeight="1">
      <c r="A601" s="554"/>
      <c r="B601" s="519" t="s">
        <v>1169</v>
      </c>
      <c r="C601" s="519" t="s">
        <v>1332</v>
      </c>
      <c r="D601" s="521"/>
      <c r="E601" s="521"/>
      <c r="F601" s="523">
        <v>0</v>
      </c>
      <c r="G601" s="523">
        <v>0</v>
      </c>
      <c r="H601" s="523">
        <f t="shared" si="21"/>
        <v>0</v>
      </c>
      <c r="I601" s="555">
        <f t="shared" si="23"/>
        <v>0</v>
      </c>
      <c r="J601" s="537"/>
    </row>
    <row r="602" spans="1:10" ht="20.25" customHeight="1">
      <c r="A602" s="554"/>
      <c r="B602" s="519" t="s">
        <v>1169</v>
      </c>
      <c r="C602" s="519" t="s">
        <v>1332</v>
      </c>
      <c r="D602" s="521"/>
      <c r="E602" s="521"/>
      <c r="F602" s="523">
        <v>0</v>
      </c>
      <c r="G602" s="523">
        <v>0</v>
      </c>
      <c r="H602" s="523">
        <f t="shared" si="21"/>
        <v>0</v>
      </c>
      <c r="I602" s="555">
        <f t="shared" si="23"/>
        <v>0</v>
      </c>
      <c r="J602" s="537"/>
    </row>
    <row r="603" spans="1:10" ht="20.25" customHeight="1">
      <c r="A603" s="554" t="s">
        <v>3365</v>
      </c>
      <c r="B603" s="519" t="s">
        <v>1169</v>
      </c>
      <c r="C603" s="519" t="s">
        <v>1332</v>
      </c>
      <c r="D603" s="521">
        <v>2</v>
      </c>
      <c r="E603" s="521" t="s">
        <v>567</v>
      </c>
      <c r="F603" s="523">
        <v>3977.1290939915793</v>
      </c>
      <c r="G603" s="523">
        <v>1707.4165809492824</v>
      </c>
      <c r="H603" s="523">
        <f t="shared" si="21"/>
        <v>5684.545674940862</v>
      </c>
      <c r="I603" s="555">
        <f t="shared" si="23"/>
        <v>11369.091349881724</v>
      </c>
      <c r="J603" s="537"/>
    </row>
    <row r="604" spans="1:10" ht="20.25" customHeight="1">
      <c r="A604" s="554"/>
      <c r="B604" s="519" t="s">
        <v>1169</v>
      </c>
      <c r="C604" s="519" t="s">
        <v>1332</v>
      </c>
      <c r="D604" s="521"/>
      <c r="E604" s="521"/>
      <c r="F604" s="523">
        <v>0</v>
      </c>
      <c r="G604" s="523">
        <v>0</v>
      </c>
      <c r="H604" s="523">
        <f t="shared" si="21"/>
        <v>0</v>
      </c>
      <c r="I604" s="555">
        <f t="shared" si="23"/>
        <v>0</v>
      </c>
      <c r="J604" s="537"/>
    </row>
    <row r="605" spans="1:10" ht="20.25" customHeight="1">
      <c r="A605" s="554"/>
      <c r="B605" s="519" t="s">
        <v>1169</v>
      </c>
      <c r="C605" s="519" t="s">
        <v>1332</v>
      </c>
      <c r="D605" s="521"/>
      <c r="E605" s="521"/>
      <c r="F605" s="523">
        <v>0</v>
      </c>
      <c r="G605" s="523">
        <v>0</v>
      </c>
      <c r="H605" s="523">
        <f t="shared" si="21"/>
        <v>0</v>
      </c>
      <c r="I605" s="555">
        <f t="shared" si="23"/>
        <v>0</v>
      </c>
      <c r="J605" s="537"/>
    </row>
    <row r="606" spans="1:10" ht="20.25" customHeight="1">
      <c r="A606" s="554"/>
      <c r="B606" s="519" t="s">
        <v>1169</v>
      </c>
      <c r="C606" s="519" t="s">
        <v>1332</v>
      </c>
      <c r="D606" s="521"/>
      <c r="E606" s="521"/>
      <c r="F606" s="523">
        <v>0</v>
      </c>
      <c r="G606" s="523">
        <v>0</v>
      </c>
      <c r="H606" s="523">
        <f t="shared" si="21"/>
        <v>0</v>
      </c>
      <c r="I606" s="555">
        <f t="shared" si="23"/>
        <v>0</v>
      </c>
      <c r="J606" s="537"/>
    </row>
    <row r="607" spans="1:10" ht="20.25" customHeight="1">
      <c r="A607" s="554"/>
      <c r="B607" s="519" t="s">
        <v>1169</v>
      </c>
      <c r="C607" s="519" t="s">
        <v>1332</v>
      </c>
      <c r="D607" s="521"/>
      <c r="E607" s="521"/>
      <c r="F607" s="523">
        <v>0</v>
      </c>
      <c r="G607" s="523">
        <v>0</v>
      </c>
      <c r="H607" s="523">
        <f t="shared" si="21"/>
        <v>0</v>
      </c>
      <c r="I607" s="555">
        <f t="shared" si="23"/>
        <v>0</v>
      </c>
      <c r="J607" s="537"/>
    </row>
    <row r="608" spans="1:10" ht="20.25" customHeight="1">
      <c r="A608" s="554"/>
      <c r="B608" s="519" t="s">
        <v>1169</v>
      </c>
      <c r="C608" s="519" t="s">
        <v>1332</v>
      </c>
      <c r="D608" s="521"/>
      <c r="E608" s="521"/>
      <c r="F608" s="523">
        <v>0</v>
      </c>
      <c r="G608" s="523">
        <v>0</v>
      </c>
      <c r="H608" s="523">
        <f t="shared" si="21"/>
        <v>0</v>
      </c>
      <c r="I608" s="555">
        <f t="shared" si="23"/>
        <v>0</v>
      </c>
      <c r="J608" s="537"/>
    </row>
    <row r="609" spans="1:10" ht="20.25" customHeight="1">
      <c r="A609" s="554" t="s">
        <v>3365</v>
      </c>
      <c r="B609" s="519" t="s">
        <v>1169</v>
      </c>
      <c r="C609" s="519" t="s">
        <v>1332</v>
      </c>
      <c r="D609" s="521">
        <v>2</v>
      </c>
      <c r="E609" s="521" t="s">
        <v>567</v>
      </c>
      <c r="F609" s="523">
        <v>5742.385972891231</v>
      </c>
      <c r="G609" s="523">
        <v>2333.3358471388806</v>
      </c>
      <c r="H609" s="523">
        <f aca="true" t="shared" si="24" ref="H609:H672">G609+F609</f>
        <v>8075.721820030112</v>
      </c>
      <c r="I609" s="555">
        <f t="shared" si="23"/>
        <v>16151.443640060224</v>
      </c>
      <c r="J609" s="537"/>
    </row>
    <row r="610" spans="1:10" ht="20.25" customHeight="1">
      <c r="A610" s="554"/>
      <c r="B610" s="519" t="s">
        <v>1169</v>
      </c>
      <c r="C610" s="519" t="s">
        <v>1332</v>
      </c>
      <c r="D610" s="521"/>
      <c r="E610" s="521"/>
      <c r="F610" s="523">
        <v>0</v>
      </c>
      <c r="G610" s="523">
        <v>0</v>
      </c>
      <c r="H610" s="523">
        <f t="shared" si="24"/>
        <v>0</v>
      </c>
      <c r="I610" s="555">
        <f t="shared" si="23"/>
        <v>0</v>
      </c>
      <c r="J610" s="537"/>
    </row>
    <row r="611" spans="1:10" ht="20.25" customHeight="1">
      <c r="A611" s="554"/>
      <c r="B611" s="519" t="s">
        <v>1169</v>
      </c>
      <c r="C611" s="519" t="s">
        <v>1332</v>
      </c>
      <c r="D611" s="521"/>
      <c r="E611" s="521"/>
      <c r="F611" s="523">
        <v>0</v>
      </c>
      <c r="G611" s="523">
        <v>0</v>
      </c>
      <c r="H611" s="523">
        <f t="shared" si="24"/>
        <v>0</v>
      </c>
      <c r="I611" s="555">
        <f t="shared" si="23"/>
        <v>0</v>
      </c>
      <c r="J611" s="537"/>
    </row>
    <row r="612" spans="1:10" ht="20.25" customHeight="1">
      <c r="A612" s="554"/>
      <c r="B612" s="519" t="s">
        <v>1169</v>
      </c>
      <c r="C612" s="519" t="s">
        <v>1332</v>
      </c>
      <c r="D612" s="521"/>
      <c r="E612" s="521"/>
      <c r="F612" s="523">
        <v>0</v>
      </c>
      <c r="G612" s="523">
        <v>0</v>
      </c>
      <c r="H612" s="523">
        <f t="shared" si="24"/>
        <v>0</v>
      </c>
      <c r="I612" s="555">
        <f t="shared" si="23"/>
        <v>0</v>
      </c>
      <c r="J612" s="537"/>
    </row>
    <row r="613" spans="1:10" ht="20.25" customHeight="1">
      <c r="A613" s="554"/>
      <c r="B613" s="519" t="s">
        <v>1169</v>
      </c>
      <c r="C613" s="519" t="s">
        <v>1332</v>
      </c>
      <c r="D613" s="521"/>
      <c r="E613" s="521"/>
      <c r="F613" s="523">
        <v>0</v>
      </c>
      <c r="G613" s="523">
        <v>0</v>
      </c>
      <c r="H613" s="523">
        <f t="shared" si="24"/>
        <v>0</v>
      </c>
      <c r="I613" s="555">
        <f t="shared" si="23"/>
        <v>0</v>
      </c>
      <c r="J613" s="537"/>
    </row>
    <row r="614" spans="1:10" ht="20.25" customHeight="1">
      <c r="A614" s="554"/>
      <c r="B614" s="519" t="s">
        <v>1169</v>
      </c>
      <c r="C614" s="519" t="s">
        <v>1332</v>
      </c>
      <c r="D614" s="521"/>
      <c r="E614" s="521"/>
      <c r="F614" s="523">
        <v>0</v>
      </c>
      <c r="G614" s="523">
        <v>0</v>
      </c>
      <c r="H614" s="523">
        <f t="shared" si="24"/>
        <v>0</v>
      </c>
      <c r="I614" s="555">
        <f t="shared" si="23"/>
        <v>0</v>
      </c>
      <c r="J614" s="537"/>
    </row>
    <row r="615" spans="1:10" ht="20.25" customHeight="1">
      <c r="A615" s="554" t="s">
        <v>3365</v>
      </c>
      <c r="B615" s="519" t="s">
        <v>1169</v>
      </c>
      <c r="C615" s="519" t="s">
        <v>1332</v>
      </c>
      <c r="D615" s="521">
        <v>1</v>
      </c>
      <c r="E615" s="521" t="s">
        <v>567</v>
      </c>
      <c r="F615" s="523">
        <v>7425.597268527492</v>
      </c>
      <c r="G615" s="523">
        <v>3083.5903904720913</v>
      </c>
      <c r="H615" s="523">
        <f t="shared" si="24"/>
        <v>10509.187658999583</v>
      </c>
      <c r="I615" s="555">
        <f t="shared" si="23"/>
        <v>10509.187658999583</v>
      </c>
      <c r="J615" s="537"/>
    </row>
    <row r="616" spans="1:10" ht="20.25" customHeight="1">
      <c r="A616" s="554"/>
      <c r="B616" s="519" t="s">
        <v>1169</v>
      </c>
      <c r="C616" s="519" t="s">
        <v>1332</v>
      </c>
      <c r="D616" s="521"/>
      <c r="E616" s="521"/>
      <c r="F616" s="523">
        <v>0</v>
      </c>
      <c r="G616" s="523">
        <v>0</v>
      </c>
      <c r="H616" s="523">
        <f t="shared" si="24"/>
        <v>0</v>
      </c>
      <c r="I616" s="555">
        <f t="shared" si="23"/>
        <v>0</v>
      </c>
      <c r="J616" s="537"/>
    </row>
    <row r="617" spans="1:10" ht="20.25" customHeight="1">
      <c r="A617" s="554"/>
      <c r="B617" s="519" t="s">
        <v>1169</v>
      </c>
      <c r="C617" s="519" t="s">
        <v>1332</v>
      </c>
      <c r="D617" s="521"/>
      <c r="E617" s="521"/>
      <c r="F617" s="523">
        <v>0</v>
      </c>
      <c r="G617" s="523">
        <v>0</v>
      </c>
      <c r="H617" s="523">
        <f t="shared" si="24"/>
        <v>0</v>
      </c>
      <c r="I617" s="555">
        <f aca="true" t="shared" si="25" ref="I617:I648">H617*D617</f>
        <v>0</v>
      </c>
      <c r="J617" s="537"/>
    </row>
    <row r="618" spans="1:10" ht="20.25" customHeight="1">
      <c r="A618" s="554"/>
      <c r="B618" s="519" t="s">
        <v>1169</v>
      </c>
      <c r="C618" s="519" t="s">
        <v>1332</v>
      </c>
      <c r="D618" s="521"/>
      <c r="E618" s="521"/>
      <c r="F618" s="523">
        <v>0</v>
      </c>
      <c r="G618" s="523">
        <v>0</v>
      </c>
      <c r="H618" s="523">
        <f t="shared" si="24"/>
        <v>0</v>
      </c>
      <c r="I618" s="555">
        <f t="shared" si="25"/>
        <v>0</v>
      </c>
      <c r="J618" s="537"/>
    </row>
    <row r="619" spans="1:10" ht="20.25" customHeight="1">
      <c r="A619" s="554"/>
      <c r="B619" s="519" t="s">
        <v>1169</v>
      </c>
      <c r="C619" s="519" t="s">
        <v>1332</v>
      </c>
      <c r="D619" s="521"/>
      <c r="E619" s="521"/>
      <c r="F619" s="523">
        <v>0</v>
      </c>
      <c r="G619" s="523">
        <v>0</v>
      </c>
      <c r="H619" s="523">
        <f t="shared" si="24"/>
        <v>0</v>
      </c>
      <c r="I619" s="555">
        <f t="shared" si="25"/>
        <v>0</v>
      </c>
      <c r="J619" s="537"/>
    </row>
    <row r="620" spans="1:10" ht="20.25" customHeight="1">
      <c r="A620" s="554" t="s">
        <v>3366</v>
      </c>
      <c r="B620" s="519" t="s">
        <v>1169</v>
      </c>
      <c r="C620" s="519" t="s">
        <v>1332</v>
      </c>
      <c r="D620" s="521">
        <v>3</v>
      </c>
      <c r="E620" s="521" t="s">
        <v>567</v>
      </c>
      <c r="F620" s="523">
        <v>10129.683364270422</v>
      </c>
      <c r="G620" s="523">
        <v>4138.179695121898</v>
      </c>
      <c r="H620" s="523">
        <f t="shared" si="24"/>
        <v>14267.863059392319</v>
      </c>
      <c r="I620" s="555">
        <f t="shared" si="25"/>
        <v>42803.58917817696</v>
      </c>
      <c r="J620" s="537"/>
    </row>
    <row r="621" spans="1:10" ht="20.25" customHeight="1">
      <c r="A621" s="554"/>
      <c r="B621" s="519" t="s">
        <v>1169</v>
      </c>
      <c r="C621" s="519" t="s">
        <v>1332</v>
      </c>
      <c r="D621" s="521"/>
      <c r="E621" s="521"/>
      <c r="F621" s="523">
        <v>0</v>
      </c>
      <c r="G621" s="523">
        <v>0</v>
      </c>
      <c r="H621" s="523">
        <f t="shared" si="24"/>
        <v>0</v>
      </c>
      <c r="I621" s="555">
        <f t="shared" si="25"/>
        <v>0</v>
      </c>
      <c r="J621" s="537"/>
    </row>
    <row r="622" spans="1:10" ht="20.25" customHeight="1">
      <c r="A622" s="554"/>
      <c r="B622" s="519" t="s">
        <v>1169</v>
      </c>
      <c r="C622" s="519" t="s">
        <v>1332</v>
      </c>
      <c r="D622" s="521"/>
      <c r="E622" s="521"/>
      <c r="F622" s="523">
        <v>0</v>
      </c>
      <c r="G622" s="523">
        <v>0</v>
      </c>
      <c r="H622" s="523">
        <f t="shared" si="24"/>
        <v>0</v>
      </c>
      <c r="I622" s="555">
        <f t="shared" si="25"/>
        <v>0</v>
      </c>
      <c r="J622" s="537"/>
    </row>
    <row r="623" spans="1:10" ht="20.25" customHeight="1">
      <c r="A623" s="554"/>
      <c r="B623" s="519" t="s">
        <v>1169</v>
      </c>
      <c r="C623" s="519" t="s">
        <v>1332</v>
      </c>
      <c r="D623" s="521"/>
      <c r="E623" s="521"/>
      <c r="F623" s="523">
        <v>0</v>
      </c>
      <c r="G623" s="523">
        <v>0</v>
      </c>
      <c r="H623" s="523">
        <f t="shared" si="24"/>
        <v>0</v>
      </c>
      <c r="I623" s="555">
        <f t="shared" si="25"/>
        <v>0</v>
      </c>
      <c r="J623" s="537"/>
    </row>
    <row r="624" spans="1:10" ht="20.25" customHeight="1">
      <c r="A624" s="554"/>
      <c r="B624" s="519" t="s">
        <v>1169</v>
      </c>
      <c r="C624" s="519" t="s">
        <v>1332</v>
      </c>
      <c r="D624" s="521"/>
      <c r="E624" s="521"/>
      <c r="F624" s="523">
        <v>0</v>
      </c>
      <c r="G624" s="523">
        <v>0</v>
      </c>
      <c r="H624" s="523">
        <f t="shared" si="24"/>
        <v>0</v>
      </c>
      <c r="I624" s="555">
        <f t="shared" si="25"/>
        <v>0</v>
      </c>
      <c r="J624" s="537"/>
    </row>
    <row r="625" spans="1:10" ht="20.25" customHeight="1">
      <c r="A625" s="554"/>
      <c r="B625" s="519" t="s">
        <v>1169</v>
      </c>
      <c r="C625" s="519" t="s">
        <v>1332</v>
      </c>
      <c r="D625" s="521">
        <v>2</v>
      </c>
      <c r="E625" s="521" t="s">
        <v>567</v>
      </c>
      <c r="F625" s="523">
        <v>4090.4149962303973</v>
      </c>
      <c r="G625" s="523">
        <v>1751.594207592014</v>
      </c>
      <c r="H625" s="523">
        <f t="shared" si="24"/>
        <v>5842.009203822411</v>
      </c>
      <c r="I625" s="555">
        <f t="shared" si="25"/>
        <v>11684.018407644822</v>
      </c>
      <c r="J625" s="537"/>
    </row>
    <row r="626" spans="1:10" ht="20.25" customHeight="1">
      <c r="A626" s="554"/>
      <c r="B626" s="519" t="s">
        <v>1169</v>
      </c>
      <c r="C626" s="519" t="s">
        <v>1332</v>
      </c>
      <c r="D626" s="521"/>
      <c r="E626" s="521"/>
      <c r="F626" s="523">
        <v>0</v>
      </c>
      <c r="G626" s="523">
        <v>0</v>
      </c>
      <c r="H626" s="523">
        <f t="shared" si="24"/>
        <v>0</v>
      </c>
      <c r="I626" s="555">
        <f t="shared" si="25"/>
        <v>0</v>
      </c>
      <c r="J626" s="537"/>
    </row>
    <row r="627" spans="1:10" ht="20.25" customHeight="1">
      <c r="A627" s="554"/>
      <c r="B627" s="519" t="s">
        <v>1169</v>
      </c>
      <c r="C627" s="519" t="s">
        <v>1332</v>
      </c>
      <c r="D627" s="521"/>
      <c r="E627" s="521"/>
      <c r="F627" s="523">
        <v>0</v>
      </c>
      <c r="G627" s="523">
        <v>0</v>
      </c>
      <c r="H627" s="523">
        <f t="shared" si="24"/>
        <v>0</v>
      </c>
      <c r="I627" s="555">
        <f t="shared" si="25"/>
        <v>0</v>
      </c>
      <c r="J627" s="537"/>
    </row>
    <row r="628" spans="1:10" ht="20.25" customHeight="1">
      <c r="A628" s="554"/>
      <c r="B628" s="519" t="s">
        <v>1169</v>
      </c>
      <c r="C628" s="519" t="s">
        <v>1332</v>
      </c>
      <c r="D628" s="521"/>
      <c r="E628" s="521"/>
      <c r="F628" s="523">
        <v>0</v>
      </c>
      <c r="G628" s="523">
        <v>0</v>
      </c>
      <c r="H628" s="523">
        <f t="shared" si="24"/>
        <v>0</v>
      </c>
      <c r="I628" s="555">
        <f t="shared" si="25"/>
        <v>0</v>
      </c>
      <c r="J628" s="537"/>
    </row>
    <row r="629" spans="1:10" ht="20.25" customHeight="1">
      <c r="A629" s="554"/>
      <c r="B629" s="519" t="s">
        <v>1169</v>
      </c>
      <c r="C629" s="519" t="s">
        <v>1332</v>
      </c>
      <c r="D629" s="521"/>
      <c r="E629" s="521"/>
      <c r="F629" s="523">
        <v>0</v>
      </c>
      <c r="G629" s="523">
        <v>0</v>
      </c>
      <c r="H629" s="523">
        <f t="shared" si="24"/>
        <v>0</v>
      </c>
      <c r="I629" s="555">
        <f t="shared" si="25"/>
        <v>0</v>
      </c>
      <c r="J629" s="537"/>
    </row>
    <row r="630" spans="1:10" ht="20.25" customHeight="1">
      <c r="A630" s="554"/>
      <c r="B630" s="519" t="s">
        <v>1169</v>
      </c>
      <c r="C630" s="519" t="s">
        <v>1332</v>
      </c>
      <c r="D630" s="521"/>
      <c r="E630" s="521"/>
      <c r="F630" s="523">
        <v>0</v>
      </c>
      <c r="G630" s="523">
        <v>0</v>
      </c>
      <c r="H630" s="523">
        <f t="shared" si="24"/>
        <v>0</v>
      </c>
      <c r="I630" s="555">
        <f t="shared" si="25"/>
        <v>0</v>
      </c>
      <c r="J630" s="537"/>
    </row>
    <row r="631" spans="1:10" ht="20.25" customHeight="1">
      <c r="A631" s="554"/>
      <c r="B631" s="519" t="s">
        <v>1169</v>
      </c>
      <c r="C631" s="519" t="s">
        <v>1332</v>
      </c>
      <c r="D631" s="521">
        <v>1</v>
      </c>
      <c r="E631" s="521" t="s">
        <v>567</v>
      </c>
      <c r="F631" s="523">
        <v>1740.4255948285345</v>
      </c>
      <c r="G631" s="523">
        <v>716.281690096256</v>
      </c>
      <c r="H631" s="523">
        <f t="shared" si="24"/>
        <v>2456.7072849247907</v>
      </c>
      <c r="I631" s="555">
        <f t="shared" si="25"/>
        <v>2456.7072849247907</v>
      </c>
      <c r="J631" s="537"/>
    </row>
    <row r="632" spans="1:10" ht="20.25" customHeight="1">
      <c r="A632" s="554"/>
      <c r="B632" s="519" t="s">
        <v>1169</v>
      </c>
      <c r="C632" s="519" t="s">
        <v>1332</v>
      </c>
      <c r="D632" s="521"/>
      <c r="E632" s="521"/>
      <c r="F632" s="523">
        <v>1740.4255948285345</v>
      </c>
      <c r="G632" s="523">
        <v>716.281690096256</v>
      </c>
      <c r="H632" s="523">
        <f t="shared" si="24"/>
        <v>2456.7072849247907</v>
      </c>
      <c r="I632" s="555">
        <f t="shared" si="25"/>
        <v>0</v>
      </c>
      <c r="J632" s="537"/>
    </row>
    <row r="633" spans="1:10" ht="20.25" customHeight="1">
      <c r="A633" s="554" t="s">
        <v>3367</v>
      </c>
      <c r="B633" s="519" t="s">
        <v>1169</v>
      </c>
      <c r="C633" s="519" t="s">
        <v>1332</v>
      </c>
      <c r="D633" s="521"/>
      <c r="E633" s="521"/>
      <c r="F633" s="523">
        <v>0</v>
      </c>
      <c r="G633" s="523">
        <v>0</v>
      </c>
      <c r="H633" s="523">
        <f t="shared" si="24"/>
        <v>0</v>
      </c>
      <c r="I633" s="555">
        <f t="shared" si="25"/>
        <v>0</v>
      </c>
      <c r="J633" s="537"/>
    </row>
    <row r="634" spans="1:10" ht="20.25" customHeight="1">
      <c r="A634" s="554"/>
      <c r="B634" s="519" t="s">
        <v>1169</v>
      </c>
      <c r="C634" s="519" t="s">
        <v>1332</v>
      </c>
      <c r="D634" s="521">
        <v>5</v>
      </c>
      <c r="E634" s="521" t="s">
        <v>567</v>
      </c>
      <c r="F634" s="523">
        <v>1772.629753161664</v>
      </c>
      <c r="G634" s="523">
        <v>791.3816680912552</v>
      </c>
      <c r="H634" s="523">
        <f t="shared" si="24"/>
        <v>2564.0114212529193</v>
      </c>
      <c r="I634" s="555">
        <f t="shared" si="25"/>
        <v>12820.057106264596</v>
      </c>
      <c r="J634" s="537"/>
    </row>
    <row r="635" spans="1:10" ht="20.25" customHeight="1">
      <c r="A635" s="554"/>
      <c r="B635" s="519" t="s">
        <v>1169</v>
      </c>
      <c r="C635" s="519" t="s">
        <v>1332</v>
      </c>
      <c r="D635" s="521">
        <v>1</v>
      </c>
      <c r="E635" s="521" t="s">
        <v>567</v>
      </c>
      <c r="F635" s="523">
        <v>1930.6199159190712</v>
      </c>
      <c r="G635" s="523">
        <v>852.9978315666441</v>
      </c>
      <c r="H635" s="523">
        <f t="shared" si="24"/>
        <v>2783.6177474857154</v>
      </c>
      <c r="I635" s="555">
        <f t="shared" si="25"/>
        <v>2783.6177474857154</v>
      </c>
      <c r="J635" s="537"/>
    </row>
    <row r="636" spans="1:10" ht="20.25" customHeight="1">
      <c r="A636" s="554" t="s">
        <v>3368</v>
      </c>
      <c r="B636" s="519" t="s">
        <v>1169</v>
      </c>
      <c r="C636" s="519" t="s">
        <v>1332</v>
      </c>
      <c r="D636" s="521"/>
      <c r="E636" s="521"/>
      <c r="F636" s="523">
        <v>0</v>
      </c>
      <c r="G636" s="523">
        <v>0</v>
      </c>
      <c r="H636" s="523">
        <f t="shared" si="24"/>
        <v>0</v>
      </c>
      <c r="I636" s="555">
        <f t="shared" si="25"/>
        <v>0</v>
      </c>
      <c r="J636" s="537"/>
    </row>
    <row r="637" spans="1:10" ht="20.25" customHeight="1">
      <c r="A637" s="554"/>
      <c r="B637" s="519" t="s">
        <v>1169</v>
      </c>
      <c r="C637" s="519" t="s">
        <v>1332</v>
      </c>
      <c r="D637" s="521">
        <v>5</v>
      </c>
      <c r="E637" s="521" t="s">
        <v>567</v>
      </c>
      <c r="F637" s="523">
        <v>1072.4352374996367</v>
      </c>
      <c r="G637" s="523">
        <v>518.3070987265337</v>
      </c>
      <c r="H637" s="523">
        <f t="shared" si="24"/>
        <v>1590.7423362261704</v>
      </c>
      <c r="I637" s="555">
        <f t="shared" si="25"/>
        <v>7953.711681130852</v>
      </c>
      <c r="J637" s="537"/>
    </row>
    <row r="638" spans="1:10" ht="20.25" customHeight="1">
      <c r="A638" s="554"/>
      <c r="B638" s="519" t="s">
        <v>1169</v>
      </c>
      <c r="C638" s="519" t="s">
        <v>1332</v>
      </c>
      <c r="D638" s="521">
        <v>10</v>
      </c>
      <c r="E638" s="521" t="s">
        <v>567</v>
      </c>
      <c r="F638" s="523">
        <v>976.8561572755173</v>
      </c>
      <c r="G638" s="523">
        <v>443.5052153782467</v>
      </c>
      <c r="H638" s="523">
        <f t="shared" si="24"/>
        <v>1420.361372653764</v>
      </c>
      <c r="I638" s="555">
        <f t="shared" si="25"/>
        <v>14203.61372653764</v>
      </c>
      <c r="J638" s="537"/>
    </row>
    <row r="639" spans="1:10" ht="20.25" customHeight="1">
      <c r="A639" s="554"/>
      <c r="B639" s="519" t="s">
        <v>1169</v>
      </c>
      <c r="C639" s="519" t="s">
        <v>1332</v>
      </c>
      <c r="D639" s="521">
        <v>2</v>
      </c>
      <c r="E639" s="521" t="s">
        <v>567</v>
      </c>
      <c r="F639" s="523">
        <v>977.0250775753208</v>
      </c>
      <c r="G639" s="523">
        <v>481.09495032864123</v>
      </c>
      <c r="H639" s="523">
        <f t="shared" si="24"/>
        <v>1458.120027903962</v>
      </c>
      <c r="I639" s="555">
        <f t="shared" si="25"/>
        <v>2916.240055807924</v>
      </c>
      <c r="J639" s="537"/>
    </row>
    <row r="640" spans="1:10" ht="20.25" customHeight="1">
      <c r="A640" s="554"/>
      <c r="B640" s="519" t="s">
        <v>1169</v>
      </c>
      <c r="C640" s="519" t="s">
        <v>1332</v>
      </c>
      <c r="D640" s="521">
        <v>4</v>
      </c>
      <c r="E640" s="521" t="s">
        <v>567</v>
      </c>
      <c r="F640" s="523">
        <v>1072.3060631527285</v>
      </c>
      <c r="G640" s="523">
        <v>518.257416285415</v>
      </c>
      <c r="H640" s="523">
        <f t="shared" si="24"/>
        <v>1590.5634794381435</v>
      </c>
      <c r="I640" s="555">
        <f t="shared" si="25"/>
        <v>6362.253917752574</v>
      </c>
      <c r="J640" s="537"/>
    </row>
    <row r="641" spans="1:10" ht="20.25" customHeight="1">
      <c r="A641" s="554"/>
      <c r="B641" s="519" t="s">
        <v>1169</v>
      </c>
      <c r="C641" s="519" t="s">
        <v>1332</v>
      </c>
      <c r="D641" s="521">
        <v>5</v>
      </c>
      <c r="E641" s="521" t="s">
        <v>567</v>
      </c>
      <c r="F641" s="523">
        <v>1072.4352374996367</v>
      </c>
      <c r="G641" s="523">
        <v>518.3070987265337</v>
      </c>
      <c r="H641" s="523">
        <f t="shared" si="24"/>
        <v>1590.7423362261704</v>
      </c>
      <c r="I641" s="555">
        <f t="shared" si="25"/>
        <v>7953.711681130852</v>
      </c>
      <c r="J641" s="537"/>
    </row>
    <row r="642" spans="1:10" ht="20.25" customHeight="1">
      <c r="A642" s="554"/>
      <c r="B642" s="519" t="s">
        <v>1169</v>
      </c>
      <c r="C642" s="519" t="s">
        <v>1332</v>
      </c>
      <c r="D642" s="521">
        <v>1</v>
      </c>
      <c r="E642" s="521"/>
      <c r="F642" s="523">
        <v>1072.0874604118062</v>
      </c>
      <c r="G642" s="523">
        <v>518.1679878914015</v>
      </c>
      <c r="H642" s="523">
        <f t="shared" si="24"/>
        <v>1590.2554483032077</v>
      </c>
      <c r="I642" s="555">
        <f t="shared" si="25"/>
        <v>1590.2554483032077</v>
      </c>
      <c r="J642" s="537"/>
    </row>
    <row r="643" spans="1:10" ht="20.25" customHeight="1">
      <c r="A643" s="554"/>
      <c r="B643" s="519" t="s">
        <v>1169</v>
      </c>
      <c r="C643" s="519" t="s">
        <v>1332</v>
      </c>
      <c r="D643" s="521">
        <v>2</v>
      </c>
      <c r="E643" s="521"/>
      <c r="F643" s="523">
        <v>977.0250775753208</v>
      </c>
      <c r="G643" s="523">
        <v>443.5747707958129</v>
      </c>
      <c r="H643" s="523">
        <f t="shared" si="24"/>
        <v>1420.5998483711337</v>
      </c>
      <c r="I643" s="555">
        <f t="shared" si="25"/>
        <v>2841.1996967422674</v>
      </c>
      <c r="J643" s="537"/>
    </row>
    <row r="644" spans="1:10" ht="20.25" customHeight="1">
      <c r="A644" s="554" t="s">
        <v>3369</v>
      </c>
      <c r="B644" s="519" t="s">
        <v>1169</v>
      </c>
      <c r="C644" s="519" t="s">
        <v>1332</v>
      </c>
      <c r="D644" s="521"/>
      <c r="E644" s="521"/>
      <c r="F644" s="523">
        <v>0</v>
      </c>
      <c r="G644" s="523">
        <v>0</v>
      </c>
      <c r="H644" s="523">
        <f t="shared" si="24"/>
        <v>0</v>
      </c>
      <c r="I644" s="555">
        <f t="shared" si="25"/>
        <v>0</v>
      </c>
      <c r="J644" s="537"/>
    </row>
    <row r="645" spans="1:10" ht="20.25" customHeight="1">
      <c r="A645" s="554"/>
      <c r="B645" s="519" t="s">
        <v>1169</v>
      </c>
      <c r="C645" s="519" t="s">
        <v>1332</v>
      </c>
      <c r="D645" s="521">
        <v>5</v>
      </c>
      <c r="E645" s="521" t="s">
        <v>567</v>
      </c>
      <c r="F645" s="523">
        <v>25912.33424390667</v>
      </c>
      <c r="G645" s="523">
        <v>10155.836201275295</v>
      </c>
      <c r="H645" s="523">
        <f t="shared" si="24"/>
        <v>36068.17044518197</v>
      </c>
      <c r="I645" s="555">
        <f t="shared" si="25"/>
        <v>180340.85222590982</v>
      </c>
      <c r="J645" s="537"/>
    </row>
    <row r="646" spans="1:10" ht="20.25" customHeight="1">
      <c r="A646" s="554"/>
      <c r="B646" s="519" t="s">
        <v>1169</v>
      </c>
      <c r="C646" s="519" t="s">
        <v>1332</v>
      </c>
      <c r="D646" s="521">
        <v>1</v>
      </c>
      <c r="E646" s="521" t="s">
        <v>567</v>
      </c>
      <c r="F646" s="523">
        <v>29558.290121889342</v>
      </c>
      <c r="G646" s="523">
        <v>11590.26764125387</v>
      </c>
      <c r="H646" s="523">
        <f t="shared" si="24"/>
        <v>41148.55776314321</v>
      </c>
      <c r="I646" s="555">
        <f t="shared" si="25"/>
        <v>41148.55776314321</v>
      </c>
      <c r="J646" s="537"/>
    </row>
    <row r="647" spans="1:10" ht="20.25" customHeight="1">
      <c r="A647" s="554" t="s">
        <v>3370</v>
      </c>
      <c r="B647" s="519" t="s">
        <v>1169</v>
      </c>
      <c r="C647" s="519" t="s">
        <v>1332</v>
      </c>
      <c r="D647" s="521"/>
      <c r="E647" s="521"/>
      <c r="F647" s="523">
        <v>0</v>
      </c>
      <c r="G647" s="523">
        <v>0</v>
      </c>
      <c r="H647" s="523">
        <f t="shared" si="24"/>
        <v>0</v>
      </c>
      <c r="I647" s="555">
        <f t="shared" si="25"/>
        <v>0</v>
      </c>
      <c r="J647" s="537"/>
    </row>
    <row r="648" spans="1:10" ht="20.25" customHeight="1">
      <c r="A648" s="554"/>
      <c r="B648" s="519" t="s">
        <v>1169</v>
      </c>
      <c r="C648" s="519" t="s">
        <v>1332</v>
      </c>
      <c r="D648" s="521"/>
      <c r="E648" s="521"/>
      <c r="F648" s="523">
        <v>0</v>
      </c>
      <c r="G648" s="523">
        <v>0</v>
      </c>
      <c r="H648" s="523">
        <f t="shared" si="24"/>
        <v>0</v>
      </c>
      <c r="I648" s="555">
        <f t="shared" si="25"/>
        <v>0</v>
      </c>
      <c r="J648" s="537"/>
    </row>
    <row r="649" spans="1:10" ht="20.25" customHeight="1">
      <c r="A649" s="554"/>
      <c r="B649" s="519" t="s">
        <v>1169</v>
      </c>
      <c r="C649" s="519" t="s">
        <v>1332</v>
      </c>
      <c r="D649" s="521">
        <v>5</v>
      </c>
      <c r="E649" s="521" t="s">
        <v>567</v>
      </c>
      <c r="F649" s="523">
        <v>6705.957045411612</v>
      </c>
      <c r="G649" s="523">
        <v>2665.3536646468056</v>
      </c>
      <c r="H649" s="523">
        <f t="shared" si="24"/>
        <v>9371.310710058417</v>
      </c>
      <c r="I649" s="555">
        <f aca="true" t="shared" si="26" ref="I649:I678">H649*D649</f>
        <v>46856.55355029208</v>
      </c>
      <c r="J649" s="537"/>
    </row>
    <row r="650" spans="1:10" ht="20.25" customHeight="1">
      <c r="A650" s="554"/>
      <c r="B650" s="519" t="s">
        <v>1169</v>
      </c>
      <c r="C650" s="519" t="s">
        <v>1332</v>
      </c>
      <c r="D650" s="521">
        <v>2</v>
      </c>
      <c r="E650" s="521" t="s">
        <v>567</v>
      </c>
      <c r="F650" s="523">
        <v>4557.449815722452</v>
      </c>
      <c r="G650" s="523">
        <v>1827.4294857155696</v>
      </c>
      <c r="H650" s="523">
        <f t="shared" si="24"/>
        <v>6384.879301438021</v>
      </c>
      <c r="I650" s="555">
        <f t="shared" si="26"/>
        <v>12769.758602876042</v>
      </c>
      <c r="J650" s="537"/>
    </row>
    <row r="651" spans="1:10" ht="20.25" customHeight="1">
      <c r="A651" s="554"/>
      <c r="B651" s="519" t="s">
        <v>1169</v>
      </c>
      <c r="C651" s="519" t="s">
        <v>1332</v>
      </c>
      <c r="D651" s="521">
        <v>1</v>
      </c>
      <c r="E651" s="521" t="s">
        <v>567</v>
      </c>
      <c r="F651" s="523">
        <v>4557.449815722452</v>
      </c>
      <c r="G651" s="523">
        <v>1827.4294857155696</v>
      </c>
      <c r="H651" s="523">
        <f t="shared" si="24"/>
        <v>6384.879301438021</v>
      </c>
      <c r="I651" s="555">
        <f t="shared" si="26"/>
        <v>6384.879301438021</v>
      </c>
      <c r="J651" s="537"/>
    </row>
    <row r="652" spans="1:10" ht="20.25" customHeight="1">
      <c r="A652" s="554"/>
      <c r="B652" s="519" t="s">
        <v>1169</v>
      </c>
      <c r="C652" s="519" t="s">
        <v>1332</v>
      </c>
      <c r="D652" s="521">
        <v>1</v>
      </c>
      <c r="E652" s="521" t="s">
        <v>567</v>
      </c>
      <c r="F652" s="523">
        <v>4557.449815722452</v>
      </c>
      <c r="G652" s="523">
        <v>1827.4294857155696</v>
      </c>
      <c r="H652" s="523">
        <f t="shared" si="24"/>
        <v>6384.879301438021</v>
      </c>
      <c r="I652" s="555">
        <f t="shared" si="26"/>
        <v>6384.879301438021</v>
      </c>
      <c r="J652" s="537"/>
    </row>
    <row r="653" spans="1:10" ht="20.25" customHeight="1">
      <c r="A653" s="554"/>
      <c r="B653" s="519" t="s">
        <v>1169</v>
      </c>
      <c r="C653" s="519" t="s">
        <v>1332</v>
      </c>
      <c r="D653" s="521">
        <v>2</v>
      </c>
      <c r="E653" s="521" t="s">
        <v>567</v>
      </c>
      <c r="F653" s="523">
        <v>4557.449815722452</v>
      </c>
      <c r="G653" s="523">
        <v>1827.4294857155696</v>
      </c>
      <c r="H653" s="523">
        <f t="shared" si="24"/>
        <v>6384.879301438021</v>
      </c>
      <c r="I653" s="555">
        <f t="shared" si="26"/>
        <v>12769.758602876042</v>
      </c>
      <c r="J653" s="537"/>
    </row>
    <row r="654" spans="1:10" ht="20.25" customHeight="1">
      <c r="A654" s="554" t="s">
        <v>3371</v>
      </c>
      <c r="B654" s="519" t="s">
        <v>1169</v>
      </c>
      <c r="C654" s="519" t="s">
        <v>1332</v>
      </c>
      <c r="D654" s="521"/>
      <c r="E654" s="521"/>
      <c r="F654" s="523">
        <v>0</v>
      </c>
      <c r="G654" s="523">
        <v>0</v>
      </c>
      <c r="H654" s="523">
        <f t="shared" si="24"/>
        <v>0</v>
      </c>
      <c r="I654" s="555">
        <f t="shared" si="26"/>
        <v>0</v>
      </c>
      <c r="J654" s="537"/>
    </row>
    <row r="655" spans="1:10" ht="20.25" customHeight="1">
      <c r="A655" s="554"/>
      <c r="B655" s="519" t="s">
        <v>1169</v>
      </c>
      <c r="C655" s="519" t="s">
        <v>1332</v>
      </c>
      <c r="D655" s="521">
        <v>6</v>
      </c>
      <c r="E655" s="521" t="s">
        <v>567</v>
      </c>
      <c r="F655" s="523">
        <v>84.28129311373142</v>
      </c>
      <c r="G655" s="523">
        <v>39.11995413684988</v>
      </c>
      <c r="H655" s="523">
        <f t="shared" si="24"/>
        <v>123.40124725058129</v>
      </c>
      <c r="I655" s="555">
        <f t="shared" si="26"/>
        <v>740.4074835034878</v>
      </c>
      <c r="J655" s="537"/>
    </row>
    <row r="656" spans="1:10" ht="20.25" customHeight="1">
      <c r="A656" s="554"/>
      <c r="B656" s="519" t="s">
        <v>1169</v>
      </c>
      <c r="C656" s="519" t="s">
        <v>1332</v>
      </c>
      <c r="D656" s="521">
        <v>8</v>
      </c>
      <c r="E656" s="521" t="s">
        <v>567</v>
      </c>
      <c r="F656" s="523">
        <v>102.27627328691791</v>
      </c>
      <c r="G656" s="523">
        <v>47.38711233899849</v>
      </c>
      <c r="H656" s="523">
        <f t="shared" si="24"/>
        <v>149.66338562591642</v>
      </c>
      <c r="I656" s="555">
        <f t="shared" si="26"/>
        <v>1197.3070850073314</v>
      </c>
      <c r="J656" s="537"/>
    </row>
    <row r="657" spans="1:10" ht="20.25" customHeight="1">
      <c r="A657" s="554"/>
      <c r="B657" s="519" t="s">
        <v>1169</v>
      </c>
      <c r="C657" s="519" t="s">
        <v>1332</v>
      </c>
      <c r="D657" s="521">
        <v>4</v>
      </c>
      <c r="E657" s="521" t="s">
        <v>567</v>
      </c>
      <c r="F657" s="523">
        <v>126.86908164066529</v>
      </c>
      <c r="G657" s="523">
        <v>57.601822232999425</v>
      </c>
      <c r="H657" s="523">
        <f t="shared" si="24"/>
        <v>184.47090387366472</v>
      </c>
      <c r="I657" s="555">
        <f t="shared" si="26"/>
        <v>737.8836154946589</v>
      </c>
      <c r="J657" s="537"/>
    </row>
    <row r="658" spans="1:10" ht="20.25" customHeight="1">
      <c r="A658" s="554"/>
      <c r="B658" s="519" t="s">
        <v>1169</v>
      </c>
      <c r="C658" s="519" t="s">
        <v>1332</v>
      </c>
      <c r="D658" s="521"/>
      <c r="E658" s="521"/>
      <c r="F658" s="523">
        <v>0</v>
      </c>
      <c r="G658" s="523">
        <v>0</v>
      </c>
      <c r="H658" s="523">
        <f t="shared" si="24"/>
        <v>0</v>
      </c>
      <c r="I658" s="555">
        <f t="shared" si="26"/>
        <v>0</v>
      </c>
      <c r="J658" s="537"/>
    </row>
    <row r="659" spans="1:10" ht="20.25" customHeight="1">
      <c r="A659" s="554"/>
      <c r="B659" s="519" t="s">
        <v>1169</v>
      </c>
      <c r="C659" s="519" t="s">
        <v>1332</v>
      </c>
      <c r="D659" s="521">
        <v>5</v>
      </c>
      <c r="E659" s="521" t="s">
        <v>567</v>
      </c>
      <c r="F659" s="523">
        <v>13.791845654546007</v>
      </c>
      <c r="G659" s="523">
        <v>7.8796351614228985</v>
      </c>
      <c r="H659" s="523">
        <f t="shared" si="24"/>
        <v>21.671480815968906</v>
      </c>
      <c r="I659" s="555">
        <f t="shared" si="26"/>
        <v>108.35740407984453</v>
      </c>
      <c r="J659" s="537"/>
    </row>
    <row r="660" spans="1:10" ht="20.25" customHeight="1">
      <c r="A660" s="554"/>
      <c r="B660" s="519" t="s">
        <v>1169</v>
      </c>
      <c r="C660" s="519" t="s">
        <v>1332</v>
      </c>
      <c r="D660" s="521">
        <v>6</v>
      </c>
      <c r="E660" s="521" t="s">
        <v>567</v>
      </c>
      <c r="F660" s="523">
        <v>13.791845654546007</v>
      </c>
      <c r="G660" s="523">
        <v>7.8796351614228985</v>
      </c>
      <c r="H660" s="523">
        <f t="shared" si="24"/>
        <v>21.671480815968906</v>
      </c>
      <c r="I660" s="555">
        <f t="shared" si="26"/>
        <v>130.02888489581343</v>
      </c>
      <c r="J660" s="537"/>
    </row>
    <row r="661" spans="1:10" ht="20.25" customHeight="1">
      <c r="A661" s="554"/>
      <c r="B661" s="519" t="s">
        <v>1169</v>
      </c>
      <c r="C661" s="519" t="s">
        <v>1332</v>
      </c>
      <c r="D661" s="521">
        <v>11</v>
      </c>
      <c r="E661" s="521" t="s">
        <v>567</v>
      </c>
      <c r="F661" s="523">
        <v>16.494570451402286</v>
      </c>
      <c r="G661" s="523">
        <v>9.558901671234336</v>
      </c>
      <c r="H661" s="523">
        <f t="shared" si="24"/>
        <v>26.05347212263662</v>
      </c>
      <c r="I661" s="555">
        <f t="shared" si="26"/>
        <v>286.58819334900284</v>
      </c>
      <c r="J661" s="537"/>
    </row>
    <row r="662" spans="1:10" ht="20.25" customHeight="1">
      <c r="A662" s="554"/>
      <c r="B662" s="519" t="s">
        <v>1169</v>
      </c>
      <c r="C662" s="519" t="s">
        <v>1332</v>
      </c>
      <c r="D662" s="521">
        <v>21</v>
      </c>
      <c r="E662" s="521" t="s">
        <v>567</v>
      </c>
      <c r="F662" s="523">
        <v>21.60192539840275</v>
      </c>
      <c r="G662" s="523">
        <v>12.172198074076988</v>
      </c>
      <c r="H662" s="523">
        <f t="shared" si="24"/>
        <v>33.77412347247974</v>
      </c>
      <c r="I662" s="555">
        <f t="shared" si="26"/>
        <v>709.2565929220744</v>
      </c>
      <c r="J662" s="537"/>
    </row>
    <row r="663" spans="1:10" ht="20.25" customHeight="1">
      <c r="A663" s="554"/>
      <c r="B663" s="519" t="s">
        <v>1169</v>
      </c>
      <c r="C663" s="519" t="s">
        <v>1332</v>
      </c>
      <c r="D663" s="521">
        <v>1</v>
      </c>
      <c r="E663" s="521" t="s">
        <v>567</v>
      </c>
      <c r="F663" s="523">
        <v>23.390493278675287</v>
      </c>
      <c r="G663" s="523">
        <v>12.877688737962266</v>
      </c>
      <c r="H663" s="523">
        <f t="shared" si="24"/>
        <v>36.26818201663755</v>
      </c>
      <c r="I663" s="555">
        <f t="shared" si="26"/>
        <v>36.26818201663755</v>
      </c>
      <c r="J663" s="537"/>
    </row>
    <row r="664" spans="1:10" ht="20.25" customHeight="1">
      <c r="A664" s="554"/>
      <c r="B664" s="519" t="s">
        <v>1169</v>
      </c>
      <c r="C664" s="519" t="s">
        <v>1332</v>
      </c>
      <c r="D664" s="521">
        <v>4</v>
      </c>
      <c r="E664" s="521" t="s">
        <v>567</v>
      </c>
      <c r="F664" s="523">
        <v>25.18899764717156</v>
      </c>
      <c r="G664" s="523">
        <v>14.199241671719195</v>
      </c>
      <c r="H664" s="523">
        <f t="shared" si="24"/>
        <v>39.388239318890754</v>
      </c>
      <c r="I664" s="555">
        <f t="shared" si="26"/>
        <v>157.55295727556302</v>
      </c>
      <c r="J664" s="537"/>
    </row>
    <row r="665" spans="1:10" ht="20.25" customHeight="1">
      <c r="A665" s="554"/>
      <c r="B665" s="519" t="s">
        <v>1169</v>
      </c>
      <c r="C665" s="519" t="s">
        <v>1332</v>
      </c>
      <c r="D665" s="521">
        <v>4</v>
      </c>
      <c r="E665" s="521" t="s">
        <v>567</v>
      </c>
      <c r="F665" s="523">
        <v>38.69268514322921</v>
      </c>
      <c r="G665" s="523">
        <v>22.59557422077638</v>
      </c>
      <c r="H665" s="523">
        <f t="shared" si="24"/>
        <v>61.2882593640056</v>
      </c>
      <c r="I665" s="555">
        <f t="shared" si="26"/>
        <v>245.1530374560224</v>
      </c>
      <c r="J665" s="537"/>
    </row>
    <row r="666" spans="1:10" ht="20.25" customHeight="1">
      <c r="A666" s="554"/>
      <c r="B666" s="519" t="s">
        <v>1169</v>
      </c>
      <c r="C666" s="519" t="s">
        <v>1332</v>
      </c>
      <c r="D666" s="521">
        <v>14</v>
      </c>
      <c r="E666" s="521" t="s">
        <v>567</v>
      </c>
      <c r="F666" s="523">
        <v>48.88752206078268</v>
      </c>
      <c r="G666" s="523">
        <v>27.1961682683663</v>
      </c>
      <c r="H666" s="523">
        <f t="shared" si="24"/>
        <v>76.08369032914898</v>
      </c>
      <c r="I666" s="555">
        <f t="shared" si="26"/>
        <v>1065.1716646080856</v>
      </c>
      <c r="J666" s="537"/>
    </row>
    <row r="667" spans="1:10" ht="20.25" customHeight="1">
      <c r="A667" s="554"/>
      <c r="B667" s="519" t="s">
        <v>1169</v>
      </c>
      <c r="C667" s="519" t="s">
        <v>1332</v>
      </c>
      <c r="D667" s="521"/>
      <c r="E667" s="521"/>
      <c r="F667" s="523">
        <v>0</v>
      </c>
      <c r="G667" s="523">
        <v>0</v>
      </c>
      <c r="H667" s="523">
        <f t="shared" si="24"/>
        <v>0</v>
      </c>
      <c r="I667" s="555">
        <f t="shared" si="26"/>
        <v>0</v>
      </c>
      <c r="J667" s="537"/>
    </row>
    <row r="668" spans="1:10" ht="20.25" customHeight="1">
      <c r="A668" s="554"/>
      <c r="B668" s="519" t="s">
        <v>1169</v>
      </c>
      <c r="C668" s="519" t="s">
        <v>1332</v>
      </c>
      <c r="D668" s="521">
        <v>198</v>
      </c>
      <c r="E668" s="521" t="s">
        <v>567</v>
      </c>
      <c r="F668" s="523">
        <v>5.117291435224203</v>
      </c>
      <c r="G668" s="523">
        <v>4.501229165352552</v>
      </c>
      <c r="H668" s="523">
        <f t="shared" si="24"/>
        <v>9.618520600576755</v>
      </c>
      <c r="I668" s="555">
        <f t="shared" si="26"/>
        <v>1904.4670789141974</v>
      </c>
      <c r="J668" s="537"/>
    </row>
    <row r="669" spans="1:10" ht="20.25" customHeight="1">
      <c r="A669" s="554"/>
      <c r="B669" s="519" t="s">
        <v>1169</v>
      </c>
      <c r="C669" s="519" t="s">
        <v>1332</v>
      </c>
      <c r="D669" s="521">
        <v>74</v>
      </c>
      <c r="E669" s="521" t="s">
        <v>567</v>
      </c>
      <c r="F669" s="523">
        <v>5.117291435224203</v>
      </c>
      <c r="G669" s="523">
        <v>4.501229165352552</v>
      </c>
      <c r="H669" s="523">
        <f t="shared" si="24"/>
        <v>9.618520600576755</v>
      </c>
      <c r="I669" s="555">
        <f t="shared" si="26"/>
        <v>711.7705244426799</v>
      </c>
      <c r="J669" s="537"/>
    </row>
    <row r="670" spans="1:10" ht="20.25" customHeight="1">
      <c r="A670" s="554"/>
      <c r="B670" s="519" t="s">
        <v>1169</v>
      </c>
      <c r="C670" s="519" t="s">
        <v>1332</v>
      </c>
      <c r="D670" s="521">
        <v>1</v>
      </c>
      <c r="E670" s="521" t="s">
        <v>567</v>
      </c>
      <c r="F670" s="523">
        <v>5.117291435224203</v>
      </c>
      <c r="G670" s="523">
        <v>5.117291435224203</v>
      </c>
      <c r="H670" s="523">
        <f t="shared" si="24"/>
        <v>10.234582870448406</v>
      </c>
      <c r="I670" s="555">
        <f t="shared" si="26"/>
        <v>10.234582870448406</v>
      </c>
      <c r="J670" s="537"/>
    </row>
    <row r="671" spans="1:10" ht="20.25" customHeight="1">
      <c r="A671" s="554"/>
      <c r="B671" s="519" t="s">
        <v>1169</v>
      </c>
      <c r="C671" s="519" t="s">
        <v>1332</v>
      </c>
      <c r="D671" s="521">
        <v>161</v>
      </c>
      <c r="E671" s="521" t="s">
        <v>567</v>
      </c>
      <c r="F671" s="523">
        <v>5.117291435224203</v>
      </c>
      <c r="G671" s="523">
        <v>6.369288951414979</v>
      </c>
      <c r="H671" s="523">
        <f t="shared" si="24"/>
        <v>11.486580386639183</v>
      </c>
      <c r="I671" s="555">
        <f t="shared" si="26"/>
        <v>1849.3394422489084</v>
      </c>
      <c r="J671" s="537"/>
    </row>
    <row r="672" spans="1:10" ht="20.25" customHeight="1">
      <c r="A672" s="554"/>
      <c r="B672" s="519" t="s">
        <v>1169</v>
      </c>
      <c r="C672" s="519" t="s">
        <v>1332</v>
      </c>
      <c r="D672" s="521">
        <v>1</v>
      </c>
      <c r="E672" s="521" t="s">
        <v>567</v>
      </c>
      <c r="F672" s="523">
        <v>5.6637982875297</v>
      </c>
      <c r="G672" s="523">
        <v>9.717885482814117</v>
      </c>
      <c r="H672" s="523">
        <f t="shared" si="24"/>
        <v>15.381683770343816</v>
      </c>
      <c r="I672" s="555">
        <f t="shared" si="26"/>
        <v>15.381683770343816</v>
      </c>
      <c r="J672" s="537"/>
    </row>
    <row r="673" spans="1:10" ht="20.25" customHeight="1">
      <c r="A673" s="554"/>
      <c r="B673" s="519" t="s">
        <v>1169</v>
      </c>
      <c r="C673" s="519" t="s">
        <v>1332</v>
      </c>
      <c r="D673" s="521">
        <v>88</v>
      </c>
      <c r="E673" s="521" t="s">
        <v>567</v>
      </c>
      <c r="F673" s="523">
        <v>6.756811992140695</v>
      </c>
      <c r="G673" s="523">
        <v>10.761216746306431</v>
      </c>
      <c r="H673" s="523">
        <f aca="true" t="shared" si="27" ref="H673:H736">G673+F673</f>
        <v>17.518028738447125</v>
      </c>
      <c r="I673" s="555">
        <f t="shared" si="26"/>
        <v>1541.586528983347</v>
      </c>
      <c r="J673" s="537"/>
    </row>
    <row r="674" spans="1:10" ht="20.25" customHeight="1">
      <c r="A674" s="554" t="s">
        <v>3372</v>
      </c>
      <c r="B674" s="519" t="s">
        <v>1169</v>
      </c>
      <c r="C674" s="519" t="s">
        <v>1332</v>
      </c>
      <c r="D674" s="521"/>
      <c r="E674" s="521"/>
      <c r="F674" s="523">
        <v>0</v>
      </c>
      <c r="G674" s="523">
        <v>0</v>
      </c>
      <c r="H674" s="523">
        <f t="shared" si="27"/>
        <v>0</v>
      </c>
      <c r="I674" s="555">
        <f t="shared" si="26"/>
        <v>0</v>
      </c>
      <c r="J674" s="537"/>
    </row>
    <row r="675" spans="1:10" ht="20.25" customHeight="1">
      <c r="A675" s="554"/>
      <c r="B675" s="519" t="s">
        <v>1169</v>
      </c>
      <c r="C675" s="519" t="s">
        <v>1332</v>
      </c>
      <c r="D675" s="521">
        <v>18</v>
      </c>
      <c r="E675" s="521" t="s">
        <v>1341</v>
      </c>
      <c r="F675" s="523">
        <v>7.810079743856745</v>
      </c>
      <c r="G675" s="523">
        <v>4.918561670749477</v>
      </c>
      <c r="H675" s="523">
        <f t="shared" si="27"/>
        <v>12.728641414606223</v>
      </c>
      <c r="I675" s="555">
        <f t="shared" si="26"/>
        <v>229.115545462912</v>
      </c>
      <c r="J675" s="537"/>
    </row>
    <row r="676" spans="1:10" ht="20.25" customHeight="1">
      <c r="A676" s="554"/>
      <c r="B676" s="519" t="s">
        <v>1169</v>
      </c>
      <c r="C676" s="519" t="s">
        <v>1332</v>
      </c>
      <c r="D676" s="521">
        <v>28</v>
      </c>
      <c r="E676" s="521" t="s">
        <v>1341</v>
      </c>
      <c r="F676" s="523">
        <v>10.41343965847566</v>
      </c>
      <c r="G676" s="523">
        <v>5.942019957794318</v>
      </c>
      <c r="H676" s="523">
        <f t="shared" si="27"/>
        <v>16.35545961626998</v>
      </c>
      <c r="I676" s="555">
        <f t="shared" si="26"/>
        <v>457.9528692555594</v>
      </c>
      <c r="J676" s="537"/>
    </row>
    <row r="677" spans="1:10" ht="20.25" customHeight="1">
      <c r="A677" s="554"/>
      <c r="B677" s="519" t="s">
        <v>1169</v>
      </c>
      <c r="C677" s="519" t="s">
        <v>1332</v>
      </c>
      <c r="D677" s="521">
        <v>580</v>
      </c>
      <c r="E677" s="521" t="s">
        <v>1341</v>
      </c>
      <c r="F677" s="523">
        <v>13.016799573094573</v>
      </c>
      <c r="G677" s="523">
        <v>7.5815405147108095</v>
      </c>
      <c r="H677" s="523">
        <f t="shared" si="27"/>
        <v>20.598340087805383</v>
      </c>
      <c r="I677" s="555">
        <f t="shared" si="26"/>
        <v>11947.037250927122</v>
      </c>
      <c r="J677" s="537"/>
    </row>
    <row r="678" spans="1:10" ht="20.25" customHeight="1">
      <c r="A678" s="554"/>
      <c r="B678" s="519" t="s">
        <v>1169</v>
      </c>
      <c r="C678" s="519" t="s">
        <v>1332</v>
      </c>
      <c r="D678" s="521">
        <v>66</v>
      </c>
      <c r="E678" s="521" t="s">
        <v>1341</v>
      </c>
      <c r="F678" s="523">
        <v>19.266850665824716</v>
      </c>
      <c r="G678" s="523">
        <v>10.015980129526207</v>
      </c>
      <c r="H678" s="523">
        <f t="shared" si="27"/>
        <v>29.282830795350925</v>
      </c>
      <c r="I678" s="555">
        <f t="shared" si="26"/>
        <v>1932.666832493161</v>
      </c>
      <c r="J678" s="537"/>
    </row>
    <row r="679" spans="1:10" ht="20.25" customHeight="1">
      <c r="A679" s="520"/>
      <c r="B679" s="519" t="s">
        <v>1169</v>
      </c>
      <c r="C679" s="519" t="s">
        <v>1332</v>
      </c>
      <c r="D679" s="521">
        <v>0.4</v>
      </c>
      <c r="E679" s="521"/>
      <c r="F679" s="523">
        <v>9256.564144050712</v>
      </c>
      <c r="G679" s="523">
        <v>5311.480224580682</v>
      </c>
      <c r="H679" s="523">
        <f t="shared" si="27"/>
        <v>14568.044368631394</v>
      </c>
      <c r="I679" s="555">
        <f>SUM(I675:I678)*D679</f>
        <v>5826.708999255502</v>
      </c>
      <c r="J679" s="527"/>
    </row>
    <row r="680" spans="1:10" ht="20.25" customHeight="1">
      <c r="A680" s="554" t="s">
        <v>3373</v>
      </c>
      <c r="B680" s="519" t="s">
        <v>1169</v>
      </c>
      <c r="C680" s="519" t="s">
        <v>1332</v>
      </c>
      <c r="D680" s="521"/>
      <c r="E680" s="521"/>
      <c r="F680" s="523">
        <v>0</v>
      </c>
      <c r="G680" s="523">
        <v>0</v>
      </c>
      <c r="H680" s="523">
        <f t="shared" si="27"/>
        <v>0</v>
      </c>
      <c r="I680" s="555">
        <f aca="true" t="shared" si="28" ref="I680:I711">H680*D680</f>
        <v>0</v>
      </c>
      <c r="J680" s="537"/>
    </row>
    <row r="681" spans="1:10" ht="20.25" customHeight="1">
      <c r="A681" s="554"/>
      <c r="B681" s="519" t="s">
        <v>1169</v>
      </c>
      <c r="C681" s="519" t="s">
        <v>1332</v>
      </c>
      <c r="D681" s="521">
        <v>1</v>
      </c>
      <c r="E681" s="521" t="s">
        <v>567</v>
      </c>
      <c r="F681" s="523">
        <v>225.43904482012954</v>
      </c>
      <c r="G681" s="523">
        <v>106.68807405825683</v>
      </c>
      <c r="H681" s="523">
        <f t="shared" si="27"/>
        <v>332.12711887838634</v>
      </c>
      <c r="I681" s="555">
        <f t="shared" si="28"/>
        <v>332.12711887838634</v>
      </c>
      <c r="J681" s="537"/>
    </row>
    <row r="682" spans="1:10" ht="20.25" customHeight="1">
      <c r="A682" s="554"/>
      <c r="B682" s="519" t="s">
        <v>1169</v>
      </c>
      <c r="C682" s="519" t="s">
        <v>1332</v>
      </c>
      <c r="D682" s="521">
        <v>4</v>
      </c>
      <c r="E682" s="521" t="s">
        <v>567</v>
      </c>
      <c r="F682" s="523">
        <v>659.8424369854338</v>
      </c>
      <c r="G682" s="523">
        <v>282.3552493656912</v>
      </c>
      <c r="H682" s="523">
        <f t="shared" si="27"/>
        <v>942.197686351125</v>
      </c>
      <c r="I682" s="555">
        <f t="shared" si="28"/>
        <v>3768.7907454045</v>
      </c>
      <c r="J682" s="537"/>
    </row>
    <row r="683" spans="1:10" ht="20.25" customHeight="1">
      <c r="A683" s="554"/>
      <c r="B683" s="519" t="s">
        <v>1169</v>
      </c>
      <c r="C683" s="519" t="s">
        <v>1332</v>
      </c>
      <c r="D683" s="521">
        <v>3</v>
      </c>
      <c r="E683" s="521" t="s">
        <v>567</v>
      </c>
      <c r="F683" s="523">
        <v>225.43904482012954</v>
      </c>
      <c r="G683" s="523">
        <v>100.42808647730294</v>
      </c>
      <c r="H683" s="523">
        <f t="shared" si="27"/>
        <v>325.8671312974325</v>
      </c>
      <c r="I683" s="555">
        <f t="shared" si="28"/>
        <v>977.6013938922974</v>
      </c>
      <c r="J683" s="537"/>
    </row>
    <row r="684" spans="1:10" ht="20.25" customHeight="1">
      <c r="A684" s="554" t="s">
        <v>3374</v>
      </c>
      <c r="B684" s="519" t="s">
        <v>1169</v>
      </c>
      <c r="C684" s="519" t="s">
        <v>1332</v>
      </c>
      <c r="D684" s="521">
        <v>2</v>
      </c>
      <c r="E684" s="521" t="s">
        <v>567</v>
      </c>
      <c r="F684" s="523">
        <v>0</v>
      </c>
      <c r="G684" s="523">
        <v>0</v>
      </c>
      <c r="H684" s="523">
        <f t="shared" si="27"/>
        <v>0</v>
      </c>
      <c r="I684" s="555">
        <f t="shared" si="28"/>
        <v>0</v>
      </c>
      <c r="J684" s="537"/>
    </row>
    <row r="685" spans="1:10" ht="20.25" customHeight="1">
      <c r="A685" s="520"/>
      <c r="B685" s="519" t="s">
        <v>1169</v>
      </c>
      <c r="C685" s="519" t="s">
        <v>1332</v>
      </c>
      <c r="D685" s="521">
        <v>2</v>
      </c>
      <c r="E685" s="521" t="s">
        <v>567</v>
      </c>
      <c r="F685" s="523">
        <v>1242.1902023139482</v>
      </c>
      <c r="G685" s="523">
        <v>491.96546844540876</v>
      </c>
      <c r="H685" s="523">
        <f t="shared" si="27"/>
        <v>1734.155670759357</v>
      </c>
      <c r="I685" s="555">
        <f t="shared" si="28"/>
        <v>3468.311341518714</v>
      </c>
      <c r="J685" s="527"/>
    </row>
    <row r="686" spans="1:10" ht="20.25" customHeight="1">
      <c r="A686" s="554" t="s">
        <v>3375</v>
      </c>
      <c r="B686" s="519" t="s">
        <v>1169</v>
      </c>
      <c r="C686" s="519" t="s">
        <v>1332</v>
      </c>
      <c r="D686" s="521"/>
      <c r="E686" s="521"/>
      <c r="F686" s="523">
        <v>0</v>
      </c>
      <c r="G686" s="523">
        <v>0</v>
      </c>
      <c r="H686" s="523">
        <f t="shared" si="27"/>
        <v>0</v>
      </c>
      <c r="I686" s="555">
        <f t="shared" si="28"/>
        <v>0</v>
      </c>
      <c r="J686" s="537"/>
    </row>
    <row r="687" spans="1:10" ht="20.25" customHeight="1">
      <c r="A687" s="554"/>
      <c r="B687" s="519" t="s">
        <v>1169</v>
      </c>
      <c r="C687" s="519" t="s">
        <v>1332</v>
      </c>
      <c r="D687" s="521">
        <v>1</v>
      </c>
      <c r="E687" s="521" t="s">
        <v>567</v>
      </c>
      <c r="F687" s="523">
        <v>719.8290163921299</v>
      </c>
      <c r="G687" s="523">
        <v>288.23765039414303</v>
      </c>
      <c r="H687" s="523">
        <f t="shared" si="27"/>
        <v>1008.0666667862729</v>
      </c>
      <c r="I687" s="555">
        <f t="shared" si="28"/>
        <v>1008.0666667862729</v>
      </c>
      <c r="J687" s="537"/>
    </row>
    <row r="688" spans="1:10" ht="20.25" customHeight="1">
      <c r="A688" s="554"/>
      <c r="B688" s="519" t="s">
        <v>1169</v>
      </c>
      <c r="C688" s="519" t="s">
        <v>1332</v>
      </c>
      <c r="D688" s="521">
        <v>2</v>
      </c>
      <c r="E688" s="521" t="s">
        <v>567</v>
      </c>
      <c r="F688" s="523">
        <v>691.8677385305359</v>
      </c>
      <c r="G688" s="523">
        <v>282.33537638924366</v>
      </c>
      <c r="H688" s="523">
        <f t="shared" si="27"/>
        <v>974.2031149197796</v>
      </c>
      <c r="I688" s="555">
        <f t="shared" si="28"/>
        <v>1948.4062298395593</v>
      </c>
      <c r="J688" s="537"/>
    </row>
    <row r="689" spans="1:10" ht="20.25" customHeight="1">
      <c r="A689" s="554" t="s">
        <v>3376</v>
      </c>
      <c r="B689" s="519" t="s">
        <v>1169</v>
      </c>
      <c r="C689" s="519" t="s">
        <v>1332</v>
      </c>
      <c r="D689" s="521">
        <v>300</v>
      </c>
      <c r="E689" s="521" t="s">
        <v>1341</v>
      </c>
      <c r="F689" s="523">
        <v>49.49364784243059</v>
      </c>
      <c r="G689" s="523">
        <v>25.556647711449806</v>
      </c>
      <c r="H689" s="523">
        <f t="shared" si="27"/>
        <v>75.0502955538804</v>
      </c>
      <c r="I689" s="555">
        <f t="shared" si="28"/>
        <v>22515.08866616412</v>
      </c>
      <c r="J689" s="537"/>
    </row>
    <row r="690" spans="1:10" ht="20.25" customHeight="1">
      <c r="A690" s="554" t="s">
        <v>3377</v>
      </c>
      <c r="B690" s="519" t="s">
        <v>1169</v>
      </c>
      <c r="C690" s="519" t="s">
        <v>1332</v>
      </c>
      <c r="D690" s="521"/>
      <c r="E690" s="521"/>
      <c r="F690" s="523">
        <v>0</v>
      </c>
      <c r="G690" s="523">
        <v>0</v>
      </c>
      <c r="H690" s="523">
        <f t="shared" si="27"/>
        <v>0</v>
      </c>
      <c r="I690" s="555">
        <f t="shared" si="28"/>
        <v>0</v>
      </c>
      <c r="J690" s="537"/>
    </row>
    <row r="691" spans="1:10" ht="20.25" customHeight="1">
      <c r="A691" s="520"/>
      <c r="B691" s="519" t="s">
        <v>1169</v>
      </c>
      <c r="C691" s="519" t="s">
        <v>1332</v>
      </c>
      <c r="D691" s="521">
        <v>200</v>
      </c>
      <c r="E691" s="521" t="s">
        <v>567</v>
      </c>
      <c r="F691" s="523">
        <v>34.9963115239993</v>
      </c>
      <c r="G691" s="523">
        <v>18.650788395953064</v>
      </c>
      <c r="H691" s="523">
        <f t="shared" si="27"/>
        <v>53.64709991995237</v>
      </c>
      <c r="I691" s="555">
        <f t="shared" si="28"/>
        <v>10729.419983990474</v>
      </c>
      <c r="J691" s="527"/>
    </row>
    <row r="692" spans="1:10" ht="20.25" customHeight="1">
      <c r="A692" s="520"/>
      <c r="B692" s="519" t="s">
        <v>1169</v>
      </c>
      <c r="C692" s="519" t="s">
        <v>1332</v>
      </c>
      <c r="D692" s="521">
        <v>26</v>
      </c>
      <c r="E692" s="521" t="s">
        <v>567</v>
      </c>
      <c r="F692" s="523">
        <v>34.9963115239993</v>
      </c>
      <c r="G692" s="523">
        <v>18.650788395953064</v>
      </c>
      <c r="H692" s="523">
        <f t="shared" si="27"/>
        <v>53.64709991995237</v>
      </c>
      <c r="I692" s="555">
        <f t="shared" si="28"/>
        <v>1394.8245979187616</v>
      </c>
      <c r="J692" s="527"/>
    </row>
    <row r="693" spans="1:10" ht="20.25" customHeight="1">
      <c r="A693" s="520"/>
      <c r="B693" s="519" t="s">
        <v>1169</v>
      </c>
      <c r="C693" s="519" t="s">
        <v>1332</v>
      </c>
      <c r="D693" s="521">
        <v>11</v>
      </c>
      <c r="E693" s="521" t="s">
        <v>567</v>
      </c>
      <c r="F693" s="523">
        <v>34.9963115239993</v>
      </c>
      <c r="G693" s="523">
        <v>17.39879087976229</v>
      </c>
      <c r="H693" s="523">
        <f t="shared" si="27"/>
        <v>52.3951024037616</v>
      </c>
      <c r="I693" s="555">
        <f t="shared" si="28"/>
        <v>576.3461264413776</v>
      </c>
      <c r="J693" s="527"/>
    </row>
    <row r="694" spans="1:10" ht="20.25" customHeight="1">
      <c r="A694" s="554" t="s">
        <v>3378</v>
      </c>
      <c r="B694" s="519" t="s">
        <v>1169</v>
      </c>
      <c r="C694" s="519" t="s">
        <v>1332</v>
      </c>
      <c r="D694" s="521">
        <v>37</v>
      </c>
      <c r="E694" s="521" t="s">
        <v>567</v>
      </c>
      <c r="F694" s="523">
        <v>194.9538989497065</v>
      </c>
      <c r="G694" s="523">
        <v>79.16400167850723</v>
      </c>
      <c r="H694" s="523">
        <f t="shared" si="27"/>
        <v>274.11790062821376</v>
      </c>
      <c r="I694" s="555">
        <f t="shared" si="28"/>
        <v>10142.36232324391</v>
      </c>
      <c r="J694" s="537"/>
    </row>
    <row r="695" spans="1:10" ht="20.25" customHeight="1">
      <c r="A695" s="520"/>
      <c r="B695" s="519" t="s">
        <v>1169</v>
      </c>
      <c r="C695" s="519" t="s">
        <v>1332</v>
      </c>
      <c r="D695" s="521"/>
      <c r="E695" s="521"/>
      <c r="F695" s="523">
        <v>0</v>
      </c>
      <c r="G695" s="523">
        <v>0</v>
      </c>
      <c r="H695" s="523">
        <f t="shared" si="27"/>
        <v>0</v>
      </c>
      <c r="I695" s="555">
        <f t="shared" si="28"/>
        <v>0</v>
      </c>
      <c r="J695" s="537"/>
    </row>
    <row r="696" spans="1:10" ht="20.25" customHeight="1">
      <c r="A696" s="520"/>
      <c r="B696" s="519" t="s">
        <v>1169</v>
      </c>
      <c r="C696" s="519" t="s">
        <v>1332</v>
      </c>
      <c r="D696" s="521">
        <v>168</v>
      </c>
      <c r="E696" s="521" t="s">
        <v>567</v>
      </c>
      <c r="F696" s="523">
        <v>92.62794322166994</v>
      </c>
      <c r="G696" s="523">
        <v>38.623129725663055</v>
      </c>
      <c r="H696" s="523">
        <f t="shared" si="27"/>
        <v>131.251072947333</v>
      </c>
      <c r="I696" s="555">
        <f t="shared" si="28"/>
        <v>22050.180255151943</v>
      </c>
      <c r="J696" s="537"/>
    </row>
    <row r="697" spans="1:10" ht="20.25" customHeight="1">
      <c r="A697" s="520"/>
      <c r="B697" s="519" t="s">
        <v>1169</v>
      </c>
      <c r="C697" s="519" t="s">
        <v>1332</v>
      </c>
      <c r="D697" s="521">
        <v>73</v>
      </c>
      <c r="E697" s="521" t="s">
        <v>567</v>
      </c>
      <c r="F697" s="523">
        <v>92.62794322166994</v>
      </c>
      <c r="G697" s="523">
        <v>38.623129725663055</v>
      </c>
      <c r="H697" s="523">
        <f t="shared" si="27"/>
        <v>131.251072947333</v>
      </c>
      <c r="I697" s="555">
        <f t="shared" si="28"/>
        <v>9581.32832515531</v>
      </c>
      <c r="J697" s="537"/>
    </row>
    <row r="698" spans="1:10" ht="20.25" customHeight="1">
      <c r="A698" s="520"/>
      <c r="B698" s="519" t="s">
        <v>1169</v>
      </c>
      <c r="C698" s="519" t="s">
        <v>1332</v>
      </c>
      <c r="D698" s="521">
        <v>6</v>
      </c>
      <c r="E698" s="521" t="s">
        <v>567</v>
      </c>
      <c r="F698" s="523">
        <v>381.958607320424</v>
      </c>
      <c r="G698" s="523">
        <v>153.9658850267942</v>
      </c>
      <c r="H698" s="523">
        <f t="shared" si="27"/>
        <v>535.9244923472182</v>
      </c>
      <c r="I698" s="555">
        <f t="shared" si="28"/>
        <v>3215.546954083309</v>
      </c>
      <c r="J698" s="537"/>
    </row>
    <row r="699" spans="1:10" ht="20.25" customHeight="1">
      <c r="A699" s="520"/>
      <c r="B699" s="519" t="s">
        <v>1169</v>
      </c>
      <c r="C699" s="519" t="s">
        <v>1332</v>
      </c>
      <c r="D699" s="521">
        <v>2</v>
      </c>
      <c r="E699" s="521" t="s">
        <v>567</v>
      </c>
      <c r="F699" s="523">
        <v>381.958607320424</v>
      </c>
      <c r="G699" s="523">
        <v>153.9658850267942</v>
      </c>
      <c r="H699" s="523">
        <f t="shared" si="27"/>
        <v>535.9244923472182</v>
      </c>
      <c r="I699" s="555">
        <f t="shared" si="28"/>
        <v>1071.8489846944365</v>
      </c>
      <c r="J699" s="537"/>
    </row>
    <row r="700" spans="1:10" ht="20.25" customHeight="1">
      <c r="A700" s="554" t="s">
        <v>3379</v>
      </c>
      <c r="B700" s="519" t="s">
        <v>1169</v>
      </c>
      <c r="C700" s="519" t="s">
        <v>1332</v>
      </c>
      <c r="D700" s="521"/>
      <c r="E700" s="521"/>
      <c r="F700" s="523">
        <v>0</v>
      </c>
      <c r="G700" s="523">
        <v>0</v>
      </c>
      <c r="H700" s="523">
        <f t="shared" si="27"/>
        <v>0</v>
      </c>
      <c r="I700" s="555">
        <f t="shared" si="28"/>
        <v>0</v>
      </c>
      <c r="J700" s="537"/>
    </row>
    <row r="701" spans="1:10" ht="20.25" customHeight="1">
      <c r="A701" s="520"/>
      <c r="B701" s="519" t="s">
        <v>1169</v>
      </c>
      <c r="C701" s="519" t="s">
        <v>1332</v>
      </c>
      <c r="D701" s="521">
        <v>31</v>
      </c>
      <c r="E701" s="521" t="s">
        <v>567</v>
      </c>
      <c r="F701" s="523">
        <v>48.2913327673585</v>
      </c>
      <c r="G701" s="523">
        <v>20.707641458266483</v>
      </c>
      <c r="H701" s="523">
        <f t="shared" si="27"/>
        <v>68.99897422562498</v>
      </c>
      <c r="I701" s="555">
        <f t="shared" si="28"/>
        <v>2138.9682009943745</v>
      </c>
      <c r="J701" s="537"/>
    </row>
    <row r="702" spans="1:10" ht="20.25" customHeight="1">
      <c r="A702" s="554" t="s">
        <v>3380</v>
      </c>
      <c r="B702" s="519" t="s">
        <v>1169</v>
      </c>
      <c r="C702" s="519" t="s">
        <v>1332</v>
      </c>
      <c r="D702" s="521">
        <v>154</v>
      </c>
      <c r="E702" s="521" t="s">
        <v>567</v>
      </c>
      <c r="F702" s="523">
        <v>38.14617829092372</v>
      </c>
      <c r="G702" s="523">
        <v>16.75291914521943</v>
      </c>
      <c r="H702" s="523">
        <f t="shared" si="27"/>
        <v>54.89909743614315</v>
      </c>
      <c r="I702" s="555">
        <f t="shared" si="28"/>
        <v>8454.461005166046</v>
      </c>
      <c r="J702" s="537"/>
    </row>
    <row r="703" spans="1:10" ht="20.25" customHeight="1">
      <c r="A703" s="554" t="s">
        <v>3381</v>
      </c>
      <c r="B703" s="519" t="s">
        <v>1169</v>
      </c>
      <c r="C703" s="519" t="s">
        <v>1332</v>
      </c>
      <c r="D703" s="521">
        <v>149</v>
      </c>
      <c r="E703" s="521" t="s">
        <v>567</v>
      </c>
      <c r="F703" s="523">
        <v>15.043843170736784</v>
      </c>
      <c r="G703" s="523">
        <v>7.740524326290591</v>
      </c>
      <c r="H703" s="523">
        <f t="shared" si="27"/>
        <v>22.784367497027375</v>
      </c>
      <c r="I703" s="555">
        <f t="shared" si="28"/>
        <v>3394.870757057079</v>
      </c>
      <c r="J703" s="537"/>
    </row>
    <row r="704" spans="1:10" ht="20.25" customHeight="1">
      <c r="A704" s="554" t="s">
        <v>3382</v>
      </c>
      <c r="B704" s="519" t="s">
        <v>1169</v>
      </c>
      <c r="C704" s="519" t="s">
        <v>1332</v>
      </c>
      <c r="D704" s="521">
        <v>158</v>
      </c>
      <c r="E704" s="521" t="s">
        <v>567</v>
      </c>
      <c r="F704" s="523">
        <v>11.198422228150827</v>
      </c>
      <c r="G704" s="523">
        <v>6.240114604506407</v>
      </c>
      <c r="H704" s="523">
        <f t="shared" si="27"/>
        <v>17.438536832657235</v>
      </c>
      <c r="I704" s="555">
        <f t="shared" si="28"/>
        <v>2755.288819559843</v>
      </c>
      <c r="J704" s="537"/>
    </row>
    <row r="705" spans="1:10" ht="20.25" customHeight="1">
      <c r="A705" s="554" t="s">
        <v>3383</v>
      </c>
      <c r="B705" s="519" t="s">
        <v>1169</v>
      </c>
      <c r="C705" s="519" t="s">
        <v>1332</v>
      </c>
      <c r="D705" s="521">
        <v>15</v>
      </c>
      <c r="E705" s="521" t="s">
        <v>567</v>
      </c>
      <c r="F705" s="523">
        <v>61.934131098548455</v>
      </c>
      <c r="G705" s="523">
        <v>27.285596662379923</v>
      </c>
      <c r="H705" s="523">
        <f t="shared" si="27"/>
        <v>89.21972776092838</v>
      </c>
      <c r="I705" s="555">
        <f t="shared" si="28"/>
        <v>1338.2959164139256</v>
      </c>
      <c r="J705" s="537"/>
    </row>
    <row r="706" spans="1:10" ht="20.25" customHeight="1">
      <c r="A706" s="554" t="s">
        <v>3384</v>
      </c>
      <c r="B706" s="519" t="s">
        <v>1169</v>
      </c>
      <c r="C706" s="519" t="s">
        <v>1332</v>
      </c>
      <c r="D706" s="521">
        <v>2</v>
      </c>
      <c r="E706" s="521" t="s">
        <v>567</v>
      </c>
      <c r="F706" s="523">
        <v>278.8774784873835</v>
      </c>
      <c r="G706" s="523">
        <v>111.88485739927091</v>
      </c>
      <c r="H706" s="523">
        <f t="shared" si="27"/>
        <v>390.7623358866544</v>
      </c>
      <c r="I706" s="555">
        <f t="shared" si="28"/>
        <v>781.5246717733088</v>
      </c>
      <c r="J706" s="537"/>
    </row>
    <row r="707" spans="1:10" ht="20.25" customHeight="1">
      <c r="A707" s="554" t="s">
        <v>3385</v>
      </c>
      <c r="B707" s="519" t="s">
        <v>1169</v>
      </c>
      <c r="C707" s="519" t="s">
        <v>1332</v>
      </c>
      <c r="D707" s="521">
        <v>149</v>
      </c>
      <c r="E707" s="521" t="s">
        <v>567</v>
      </c>
      <c r="F707" s="523">
        <v>25.54671122322607</v>
      </c>
      <c r="G707" s="523">
        <v>13.086354990660729</v>
      </c>
      <c r="H707" s="523">
        <f t="shared" si="27"/>
        <v>38.6330662138868</v>
      </c>
      <c r="I707" s="555">
        <f t="shared" si="28"/>
        <v>5756.326865869133</v>
      </c>
      <c r="J707" s="537"/>
    </row>
    <row r="708" spans="1:10" ht="20.25" customHeight="1">
      <c r="A708" s="554" t="s">
        <v>3386</v>
      </c>
      <c r="B708" s="519" t="s">
        <v>1169</v>
      </c>
      <c r="C708" s="519" t="s">
        <v>1332</v>
      </c>
      <c r="D708" s="521">
        <v>3</v>
      </c>
      <c r="E708" s="521" t="s">
        <v>567</v>
      </c>
      <c r="F708" s="523">
        <v>374.9037006815712</v>
      </c>
      <c r="G708" s="523">
        <v>149.3354815145331</v>
      </c>
      <c r="H708" s="523">
        <f t="shared" si="27"/>
        <v>524.2391821961043</v>
      </c>
      <c r="I708" s="555">
        <f t="shared" si="28"/>
        <v>1572.7175465883129</v>
      </c>
      <c r="J708" s="537"/>
    </row>
    <row r="709" spans="1:10" ht="20.25" customHeight="1">
      <c r="A709" s="554" t="s">
        <v>3387</v>
      </c>
      <c r="B709" s="519" t="s">
        <v>1169</v>
      </c>
      <c r="C709" s="519" t="s">
        <v>1332</v>
      </c>
      <c r="D709" s="521">
        <v>149</v>
      </c>
      <c r="E709" s="521" t="s">
        <v>567</v>
      </c>
      <c r="F709" s="523">
        <v>49.98053576539367</v>
      </c>
      <c r="G709" s="523">
        <v>21.37338616925682</v>
      </c>
      <c r="H709" s="523">
        <f t="shared" si="27"/>
        <v>71.35392193465049</v>
      </c>
      <c r="I709" s="555">
        <f t="shared" si="28"/>
        <v>10631.734368262922</v>
      </c>
      <c r="J709" s="537"/>
    </row>
    <row r="710" spans="1:10" ht="20.25" customHeight="1">
      <c r="A710" s="554" t="s">
        <v>3388</v>
      </c>
      <c r="B710" s="519" t="s">
        <v>1169</v>
      </c>
      <c r="C710" s="519" t="s">
        <v>1332</v>
      </c>
      <c r="D710" s="521">
        <v>8</v>
      </c>
      <c r="E710" s="521" t="s">
        <v>567</v>
      </c>
      <c r="F710" s="523">
        <v>111.26879512939927</v>
      </c>
      <c r="G710" s="523">
        <v>46.52263786353343</v>
      </c>
      <c r="H710" s="523">
        <f t="shared" si="27"/>
        <v>157.7914329929327</v>
      </c>
      <c r="I710" s="555">
        <f t="shared" si="28"/>
        <v>1262.3314639434616</v>
      </c>
      <c r="J710" s="537"/>
    </row>
    <row r="711" spans="1:10" ht="20.25" customHeight="1">
      <c r="A711" s="554" t="s">
        <v>3389</v>
      </c>
      <c r="B711" s="519" t="s">
        <v>1169</v>
      </c>
      <c r="C711" s="519" t="s">
        <v>1332</v>
      </c>
      <c r="D711" s="521">
        <v>1</v>
      </c>
      <c r="E711" s="521" t="s">
        <v>567</v>
      </c>
      <c r="F711" s="523">
        <v>64.98463298323551</v>
      </c>
      <c r="G711" s="523">
        <v>28.477975249228283</v>
      </c>
      <c r="H711" s="523">
        <f t="shared" si="27"/>
        <v>93.4626082324638</v>
      </c>
      <c r="I711" s="555">
        <f t="shared" si="28"/>
        <v>93.4626082324638</v>
      </c>
      <c r="J711" s="537"/>
    </row>
    <row r="712" spans="1:10" ht="20.25" customHeight="1">
      <c r="A712" s="554" t="s">
        <v>3390</v>
      </c>
      <c r="B712" s="519" t="s">
        <v>1169</v>
      </c>
      <c r="C712" s="519" t="s">
        <v>1332</v>
      </c>
      <c r="D712" s="521">
        <v>2</v>
      </c>
      <c r="E712" s="521" t="s">
        <v>567</v>
      </c>
      <c r="F712" s="523">
        <v>64.98463298323551</v>
      </c>
      <c r="G712" s="523">
        <v>28.477975249228283</v>
      </c>
      <c r="H712" s="523">
        <f t="shared" si="27"/>
        <v>93.4626082324638</v>
      </c>
      <c r="I712" s="555">
        <f aca="true" t="shared" si="29" ref="I712:I743">H712*D712</f>
        <v>186.9252164649276</v>
      </c>
      <c r="J712" s="537"/>
    </row>
    <row r="713" spans="1:10" ht="20.25" customHeight="1">
      <c r="A713" s="554"/>
      <c r="B713" s="519" t="s">
        <v>1169</v>
      </c>
      <c r="C713" s="519" t="s">
        <v>1332</v>
      </c>
      <c r="D713" s="521">
        <v>1</v>
      </c>
      <c r="E713" s="521" t="s">
        <v>567</v>
      </c>
      <c r="F713" s="523">
        <v>64.98463298323551</v>
      </c>
      <c r="G713" s="523">
        <v>28.477975249228283</v>
      </c>
      <c r="H713" s="523">
        <f t="shared" si="27"/>
        <v>93.4626082324638</v>
      </c>
      <c r="I713" s="555">
        <f t="shared" si="29"/>
        <v>93.4626082324638</v>
      </c>
      <c r="J713" s="537"/>
    </row>
    <row r="714" spans="1:10" ht="20.25" customHeight="1">
      <c r="A714" s="554" t="s">
        <v>3391</v>
      </c>
      <c r="B714" s="519" t="s">
        <v>1169</v>
      </c>
      <c r="C714" s="519" t="s">
        <v>1332</v>
      </c>
      <c r="D714" s="521">
        <v>17</v>
      </c>
      <c r="E714" s="521" t="s">
        <v>567</v>
      </c>
      <c r="F714" s="523">
        <v>64.98463298323551</v>
      </c>
      <c r="G714" s="523">
        <v>28.477975249228283</v>
      </c>
      <c r="H714" s="523">
        <f t="shared" si="27"/>
        <v>93.4626082324638</v>
      </c>
      <c r="I714" s="555">
        <f t="shared" si="29"/>
        <v>1588.8643399518844</v>
      </c>
      <c r="J714" s="537"/>
    </row>
    <row r="715" spans="1:10" ht="20.25" customHeight="1">
      <c r="A715" s="554"/>
      <c r="B715" s="519" t="s">
        <v>1169</v>
      </c>
      <c r="C715" s="519" t="s">
        <v>1332</v>
      </c>
      <c r="D715" s="521">
        <v>4</v>
      </c>
      <c r="E715" s="521" t="s">
        <v>567</v>
      </c>
      <c r="F715" s="523">
        <v>64.98463298323551</v>
      </c>
      <c r="G715" s="523">
        <v>28.477975249228283</v>
      </c>
      <c r="H715" s="523">
        <f t="shared" si="27"/>
        <v>93.4626082324638</v>
      </c>
      <c r="I715" s="555">
        <f t="shared" si="29"/>
        <v>373.8504329298552</v>
      </c>
      <c r="J715" s="537"/>
    </row>
    <row r="716" spans="1:10" ht="20.25" customHeight="1">
      <c r="A716" s="554"/>
      <c r="B716" s="519" t="s">
        <v>1169</v>
      </c>
      <c r="C716" s="519" t="s">
        <v>1332</v>
      </c>
      <c r="D716" s="521">
        <v>1</v>
      </c>
      <c r="E716" s="521" t="s">
        <v>567</v>
      </c>
      <c r="F716" s="523">
        <v>64.98463298323551</v>
      </c>
      <c r="G716" s="523">
        <v>28.477975249228283</v>
      </c>
      <c r="H716" s="523">
        <f t="shared" si="27"/>
        <v>93.4626082324638</v>
      </c>
      <c r="I716" s="555">
        <f t="shared" si="29"/>
        <v>93.4626082324638</v>
      </c>
      <c r="J716" s="537"/>
    </row>
    <row r="717" spans="1:10" ht="20.25" customHeight="1">
      <c r="A717" s="554"/>
      <c r="B717" s="519" t="s">
        <v>1169</v>
      </c>
      <c r="C717" s="519" t="s">
        <v>1332</v>
      </c>
      <c r="D717" s="521">
        <v>1</v>
      </c>
      <c r="E717" s="521" t="s">
        <v>567</v>
      </c>
      <c r="F717" s="523">
        <v>64.98463298323551</v>
      </c>
      <c r="G717" s="523">
        <v>28.477975249228283</v>
      </c>
      <c r="H717" s="523">
        <f t="shared" si="27"/>
        <v>93.4626082324638</v>
      </c>
      <c r="I717" s="555">
        <f t="shared" si="29"/>
        <v>93.4626082324638</v>
      </c>
      <c r="J717" s="537"/>
    </row>
    <row r="718" spans="1:10" ht="20.25" customHeight="1">
      <c r="A718" s="554" t="s">
        <v>3392</v>
      </c>
      <c r="B718" s="519" t="s">
        <v>1169</v>
      </c>
      <c r="C718" s="519" t="s">
        <v>1332</v>
      </c>
      <c r="D718" s="521">
        <v>1</v>
      </c>
      <c r="E718" s="521" t="s">
        <v>567</v>
      </c>
      <c r="F718" s="523">
        <v>74.98074013631424</v>
      </c>
      <c r="G718" s="523">
        <v>32.373078632932916</v>
      </c>
      <c r="H718" s="523">
        <f t="shared" si="27"/>
        <v>107.35381876924716</v>
      </c>
      <c r="I718" s="555">
        <f t="shared" si="29"/>
        <v>107.35381876924716</v>
      </c>
      <c r="J718" s="537"/>
    </row>
    <row r="719" spans="1:10" ht="20.25" customHeight="1">
      <c r="A719" s="554" t="s">
        <v>3393</v>
      </c>
      <c r="B719" s="519" t="s">
        <v>1169</v>
      </c>
      <c r="C719" s="519" t="s">
        <v>1332</v>
      </c>
      <c r="D719" s="521">
        <v>2</v>
      </c>
      <c r="E719" s="521" t="s">
        <v>567</v>
      </c>
      <c r="F719" s="523">
        <v>59.98657940669614</v>
      </c>
      <c r="G719" s="523">
        <v>26.520487069152228</v>
      </c>
      <c r="H719" s="523">
        <f t="shared" si="27"/>
        <v>86.50706647584836</v>
      </c>
      <c r="I719" s="555">
        <f t="shared" si="29"/>
        <v>173.01413295169672</v>
      </c>
      <c r="J719" s="537"/>
    </row>
    <row r="720" spans="1:10" ht="20.25" customHeight="1">
      <c r="A720" s="554" t="s">
        <v>3394</v>
      </c>
      <c r="B720" s="519" t="s">
        <v>1169</v>
      </c>
      <c r="C720" s="519" t="s">
        <v>1332</v>
      </c>
      <c r="D720" s="521">
        <v>1</v>
      </c>
      <c r="E720" s="521" t="s">
        <v>567</v>
      </c>
      <c r="F720" s="523">
        <v>64.98463298323551</v>
      </c>
      <c r="G720" s="523">
        <v>28.477975249228283</v>
      </c>
      <c r="H720" s="523">
        <f t="shared" si="27"/>
        <v>93.4626082324638</v>
      </c>
      <c r="I720" s="555">
        <f t="shared" si="29"/>
        <v>93.4626082324638</v>
      </c>
      <c r="J720" s="537"/>
    </row>
    <row r="721" spans="1:10" ht="20.25" customHeight="1">
      <c r="A721" s="554" t="s">
        <v>3395</v>
      </c>
      <c r="B721" s="519" t="s">
        <v>1169</v>
      </c>
      <c r="C721" s="519" t="s">
        <v>1332</v>
      </c>
      <c r="D721" s="521">
        <v>3</v>
      </c>
      <c r="E721" s="521" t="s">
        <v>567</v>
      </c>
      <c r="F721" s="523">
        <v>64.98463298323551</v>
      </c>
      <c r="G721" s="523">
        <v>28.477975249228283</v>
      </c>
      <c r="H721" s="523">
        <f t="shared" si="27"/>
        <v>93.4626082324638</v>
      </c>
      <c r="I721" s="555">
        <f t="shared" si="29"/>
        <v>280.38782469739135</v>
      </c>
      <c r="J721" s="537"/>
    </row>
    <row r="722" spans="1:10" ht="20.25" customHeight="1">
      <c r="A722" s="554"/>
      <c r="B722" s="519" t="s">
        <v>1169</v>
      </c>
      <c r="C722" s="519" t="s">
        <v>1332</v>
      </c>
      <c r="D722" s="521">
        <v>2</v>
      </c>
      <c r="E722" s="521" t="s">
        <v>567</v>
      </c>
      <c r="F722" s="523">
        <v>64.98463298323551</v>
      </c>
      <c r="G722" s="523">
        <v>28.477975249228283</v>
      </c>
      <c r="H722" s="523">
        <f t="shared" si="27"/>
        <v>93.4626082324638</v>
      </c>
      <c r="I722" s="555">
        <f t="shared" si="29"/>
        <v>186.9252164649276</v>
      </c>
      <c r="J722" s="537"/>
    </row>
    <row r="723" spans="1:10" ht="20.25" customHeight="1">
      <c r="A723" s="554" t="s">
        <v>3396</v>
      </c>
      <c r="B723" s="519" t="s">
        <v>1169</v>
      </c>
      <c r="C723" s="519" t="s">
        <v>1332</v>
      </c>
      <c r="D723" s="521">
        <v>1</v>
      </c>
      <c r="E723" s="521" t="s">
        <v>567</v>
      </c>
      <c r="F723" s="523">
        <v>59.98657940669614</v>
      </c>
      <c r="G723" s="523">
        <v>26.520487069152228</v>
      </c>
      <c r="H723" s="523">
        <f t="shared" si="27"/>
        <v>86.50706647584836</v>
      </c>
      <c r="I723" s="555">
        <f t="shared" si="29"/>
        <v>86.50706647584836</v>
      </c>
      <c r="J723" s="537"/>
    </row>
    <row r="724" spans="1:10" ht="20.25" customHeight="1">
      <c r="A724" s="554" t="s">
        <v>3397</v>
      </c>
      <c r="B724" s="519" t="s">
        <v>1169</v>
      </c>
      <c r="C724" s="519" t="s">
        <v>1332</v>
      </c>
      <c r="D724" s="521">
        <v>2</v>
      </c>
      <c r="E724" s="521" t="s">
        <v>567</v>
      </c>
      <c r="F724" s="523">
        <v>64.98463298323551</v>
      </c>
      <c r="G724" s="523">
        <v>28.477975249228283</v>
      </c>
      <c r="H724" s="523">
        <f t="shared" si="27"/>
        <v>93.4626082324638</v>
      </c>
      <c r="I724" s="555">
        <f t="shared" si="29"/>
        <v>186.9252164649276</v>
      </c>
      <c r="J724" s="537"/>
    </row>
    <row r="725" spans="1:10" ht="20.25" customHeight="1">
      <c r="A725" s="554"/>
      <c r="B725" s="519" t="s">
        <v>1169</v>
      </c>
      <c r="C725" s="519" t="s">
        <v>1332</v>
      </c>
      <c r="D725" s="521">
        <v>1</v>
      </c>
      <c r="E725" s="521" t="s">
        <v>567</v>
      </c>
      <c r="F725" s="523">
        <v>64.98463298323551</v>
      </c>
      <c r="G725" s="523">
        <v>28.477975249228283</v>
      </c>
      <c r="H725" s="523">
        <f t="shared" si="27"/>
        <v>93.4626082324638</v>
      </c>
      <c r="I725" s="555">
        <f t="shared" si="29"/>
        <v>93.4626082324638</v>
      </c>
      <c r="J725" s="537"/>
    </row>
    <row r="726" spans="1:10" ht="20.25" customHeight="1">
      <c r="A726" s="554"/>
      <c r="B726" s="519" t="s">
        <v>1169</v>
      </c>
      <c r="C726" s="519" t="s">
        <v>1332</v>
      </c>
      <c r="D726" s="521">
        <v>4</v>
      </c>
      <c r="E726" s="521" t="s">
        <v>567</v>
      </c>
      <c r="F726" s="523">
        <v>64.98463298323551</v>
      </c>
      <c r="G726" s="523">
        <v>28.477975249228283</v>
      </c>
      <c r="H726" s="523">
        <f t="shared" si="27"/>
        <v>93.4626082324638</v>
      </c>
      <c r="I726" s="555">
        <f t="shared" si="29"/>
        <v>373.8504329298552</v>
      </c>
      <c r="J726" s="537"/>
    </row>
    <row r="727" spans="1:10" ht="20.25" customHeight="1">
      <c r="A727" s="554" t="s">
        <v>3398</v>
      </c>
      <c r="B727" s="519" t="s">
        <v>1169</v>
      </c>
      <c r="C727" s="519" t="s">
        <v>1332</v>
      </c>
      <c r="D727" s="521">
        <v>171</v>
      </c>
      <c r="E727" s="521" t="s">
        <v>567</v>
      </c>
      <c r="F727" s="523">
        <v>19.246977689377246</v>
      </c>
      <c r="G727" s="523">
        <v>10.632042399397857</v>
      </c>
      <c r="H727" s="523">
        <f t="shared" si="27"/>
        <v>29.879020088775103</v>
      </c>
      <c r="I727" s="555">
        <f t="shared" si="29"/>
        <v>5109.312435180543</v>
      </c>
      <c r="J727" s="537"/>
    </row>
    <row r="728" spans="1:10" ht="20.25" customHeight="1">
      <c r="A728" s="554" t="s">
        <v>3399</v>
      </c>
      <c r="B728" s="519" t="s">
        <v>1169</v>
      </c>
      <c r="C728" s="519" t="s">
        <v>1332</v>
      </c>
      <c r="D728" s="521">
        <v>171</v>
      </c>
      <c r="E728" s="521" t="s">
        <v>567</v>
      </c>
      <c r="F728" s="523">
        <v>9.996107153078734</v>
      </c>
      <c r="G728" s="523">
        <v>7.0250971741815755</v>
      </c>
      <c r="H728" s="523">
        <f t="shared" si="27"/>
        <v>17.02120432726031</v>
      </c>
      <c r="I728" s="555">
        <f t="shared" si="29"/>
        <v>2910.6259399615133</v>
      </c>
      <c r="J728" s="537"/>
    </row>
    <row r="729" spans="1:10" ht="20.25" customHeight="1">
      <c r="A729" s="554" t="s">
        <v>3400</v>
      </c>
      <c r="B729" s="519" t="s">
        <v>1169</v>
      </c>
      <c r="C729" s="519" t="s">
        <v>1332</v>
      </c>
      <c r="D729" s="521">
        <v>174</v>
      </c>
      <c r="E729" s="521" t="s">
        <v>567</v>
      </c>
      <c r="F729" s="523">
        <v>174.9517481553253</v>
      </c>
      <c r="G729" s="523">
        <v>71.35392193465049</v>
      </c>
      <c r="H729" s="523">
        <f t="shared" si="27"/>
        <v>246.3056700899758</v>
      </c>
      <c r="I729" s="555">
        <f t="shared" si="29"/>
        <v>42857.18659565579</v>
      </c>
      <c r="J729" s="537"/>
    </row>
    <row r="730" spans="1:10" ht="20.25" customHeight="1">
      <c r="A730" s="554" t="s">
        <v>3401</v>
      </c>
      <c r="B730" s="519" t="s">
        <v>1169</v>
      </c>
      <c r="C730" s="519" t="s">
        <v>1332</v>
      </c>
      <c r="D730" s="521">
        <v>149</v>
      </c>
      <c r="E730" s="521" t="s">
        <v>567</v>
      </c>
      <c r="F730" s="523">
        <v>5.256402270356511</v>
      </c>
      <c r="G730" s="523">
        <v>5.176910364566621</v>
      </c>
      <c r="H730" s="523">
        <f t="shared" si="27"/>
        <v>10.433312634923132</v>
      </c>
      <c r="I730" s="555">
        <f t="shared" si="29"/>
        <v>1554.5635826035466</v>
      </c>
      <c r="J730" s="537"/>
    </row>
    <row r="731" spans="1:10" ht="20.25" customHeight="1">
      <c r="A731" s="554"/>
      <c r="B731" s="519" t="s">
        <v>1169</v>
      </c>
      <c r="C731" s="519" t="s">
        <v>1332</v>
      </c>
      <c r="D731" s="521"/>
      <c r="E731" s="521"/>
      <c r="F731" s="523">
        <v>0</v>
      </c>
      <c r="G731" s="523">
        <v>0</v>
      </c>
      <c r="H731" s="523">
        <f t="shared" si="27"/>
        <v>0</v>
      </c>
      <c r="I731" s="555">
        <f t="shared" si="29"/>
        <v>0</v>
      </c>
      <c r="J731" s="537"/>
    </row>
    <row r="732" spans="1:10" ht="20.25" customHeight="1">
      <c r="A732" s="554"/>
      <c r="B732" s="519" t="s">
        <v>1169</v>
      </c>
      <c r="C732" s="519" t="s">
        <v>1332</v>
      </c>
      <c r="D732" s="521">
        <v>4</v>
      </c>
      <c r="E732" s="521" t="s">
        <v>1341</v>
      </c>
      <c r="F732" s="523">
        <v>44.99241867707804</v>
      </c>
      <c r="G732" s="523">
        <v>39.4279852717857</v>
      </c>
      <c r="H732" s="523">
        <f t="shared" si="27"/>
        <v>84.42040394886374</v>
      </c>
      <c r="I732" s="555">
        <f t="shared" si="29"/>
        <v>337.68161579545495</v>
      </c>
      <c r="J732" s="537"/>
    </row>
    <row r="733" spans="1:10" ht="20.25" customHeight="1">
      <c r="A733" s="554"/>
      <c r="B733" s="519" t="s">
        <v>1169</v>
      </c>
      <c r="C733" s="519" t="s">
        <v>1332</v>
      </c>
      <c r="D733" s="521">
        <v>4</v>
      </c>
      <c r="E733" s="521" t="s">
        <v>1341</v>
      </c>
      <c r="F733" s="523">
        <v>49.98053576539367</v>
      </c>
      <c r="G733" s="523">
        <v>41.385473451861756</v>
      </c>
      <c r="H733" s="523">
        <f t="shared" si="27"/>
        <v>91.36600921725542</v>
      </c>
      <c r="I733" s="555">
        <f t="shared" si="29"/>
        <v>365.4640368690217</v>
      </c>
      <c r="J733" s="537"/>
    </row>
    <row r="734" spans="1:10" ht="20.25" customHeight="1">
      <c r="A734" s="554"/>
      <c r="B734" s="519" t="s">
        <v>1169</v>
      </c>
      <c r="C734" s="519" t="s">
        <v>1332</v>
      </c>
      <c r="D734" s="521"/>
      <c r="E734" s="521"/>
      <c r="F734" s="523">
        <v>0</v>
      </c>
      <c r="G734" s="523">
        <v>0</v>
      </c>
      <c r="H734" s="523">
        <f t="shared" si="27"/>
        <v>0</v>
      </c>
      <c r="I734" s="555">
        <f t="shared" si="29"/>
        <v>0</v>
      </c>
      <c r="J734" s="537"/>
    </row>
    <row r="735" spans="1:10" ht="20.25" customHeight="1">
      <c r="A735" s="554"/>
      <c r="B735" s="519" t="s">
        <v>1169</v>
      </c>
      <c r="C735" s="519" t="s">
        <v>1332</v>
      </c>
      <c r="D735" s="521">
        <v>4</v>
      </c>
      <c r="E735" s="521" t="s">
        <v>567</v>
      </c>
      <c r="F735" s="523">
        <v>8.49569743129455</v>
      </c>
      <c r="G735" s="523">
        <v>7.998873020107736</v>
      </c>
      <c r="H735" s="523">
        <f t="shared" si="27"/>
        <v>16.494570451402286</v>
      </c>
      <c r="I735" s="555">
        <f t="shared" si="29"/>
        <v>65.97828180560914</v>
      </c>
      <c r="J735" s="537"/>
    </row>
    <row r="736" spans="1:10" ht="20.25" customHeight="1">
      <c r="A736" s="554"/>
      <c r="B736" s="519" t="s">
        <v>1169</v>
      </c>
      <c r="C736" s="519" t="s">
        <v>1332</v>
      </c>
      <c r="D736" s="521">
        <v>6</v>
      </c>
      <c r="E736" s="521" t="s">
        <v>567</v>
      </c>
      <c r="F736" s="523">
        <v>10.999692463676102</v>
      </c>
      <c r="G736" s="523">
        <v>9.598647624129281</v>
      </c>
      <c r="H736" s="523">
        <f t="shared" si="27"/>
        <v>20.598340087805383</v>
      </c>
      <c r="I736" s="555">
        <f t="shared" si="29"/>
        <v>123.5900405268323</v>
      </c>
      <c r="J736" s="537"/>
    </row>
    <row r="737" spans="1:10" ht="20.25" customHeight="1">
      <c r="A737" s="554"/>
      <c r="B737" s="519" t="s">
        <v>1169</v>
      </c>
      <c r="C737" s="519" t="s">
        <v>1332</v>
      </c>
      <c r="D737" s="521">
        <v>1</v>
      </c>
      <c r="E737" s="521" t="s">
        <v>567</v>
      </c>
      <c r="F737" s="523">
        <v>621.7459411356288</v>
      </c>
      <c r="G737" s="523">
        <v>250.60816949085364</v>
      </c>
      <c r="H737" s="523">
        <f aca="true" t="shared" si="30" ref="H737:H800">G737+F737</f>
        <v>872.3541106264825</v>
      </c>
      <c r="I737" s="555">
        <f t="shared" si="29"/>
        <v>872.3541106264825</v>
      </c>
      <c r="J737" s="537"/>
    </row>
    <row r="738" spans="1:10" ht="20.25" customHeight="1">
      <c r="A738" s="554"/>
      <c r="B738" s="519" t="s">
        <v>1169</v>
      </c>
      <c r="C738" s="519" t="s">
        <v>1332</v>
      </c>
      <c r="D738" s="521">
        <v>15</v>
      </c>
      <c r="E738" s="521" t="s">
        <v>567</v>
      </c>
      <c r="F738" s="523">
        <v>69.98268655977488</v>
      </c>
      <c r="G738" s="523">
        <v>30.415590452856865</v>
      </c>
      <c r="H738" s="523">
        <f t="shared" si="30"/>
        <v>100.39827701263174</v>
      </c>
      <c r="I738" s="555">
        <f t="shared" si="29"/>
        <v>1505.974155189476</v>
      </c>
      <c r="J738" s="537"/>
    </row>
    <row r="739" spans="1:10" ht="20.25" customHeight="1">
      <c r="A739" s="554" t="s">
        <v>3402</v>
      </c>
      <c r="B739" s="519" t="s">
        <v>1169</v>
      </c>
      <c r="C739" s="519" t="s">
        <v>1332</v>
      </c>
      <c r="D739" s="521"/>
      <c r="E739" s="521"/>
      <c r="F739" s="523">
        <v>0</v>
      </c>
      <c r="G739" s="523">
        <v>0</v>
      </c>
      <c r="H739" s="523">
        <f t="shared" si="30"/>
        <v>0</v>
      </c>
      <c r="I739" s="555">
        <f t="shared" si="29"/>
        <v>0</v>
      </c>
      <c r="J739" s="537"/>
    </row>
    <row r="740" spans="1:10" ht="20.25" customHeight="1">
      <c r="A740" s="554"/>
      <c r="B740" s="519" t="s">
        <v>1169</v>
      </c>
      <c r="C740" s="519" t="s">
        <v>1332</v>
      </c>
      <c r="D740" s="521">
        <v>300</v>
      </c>
      <c r="E740" s="521" t="s">
        <v>1341</v>
      </c>
      <c r="F740" s="523">
        <v>7.442429679578501</v>
      </c>
      <c r="G740" s="523">
        <v>6.647510621679596</v>
      </c>
      <c r="H740" s="523">
        <f t="shared" si="30"/>
        <v>14.089940301258096</v>
      </c>
      <c r="I740" s="555">
        <f t="shared" si="29"/>
        <v>4226.982090377429</v>
      </c>
      <c r="J740" s="537"/>
    </row>
    <row r="741" spans="1:10" ht="20.25" customHeight="1">
      <c r="A741" s="554"/>
      <c r="B741" s="519" t="s">
        <v>1169</v>
      </c>
      <c r="C741" s="519" t="s">
        <v>1332</v>
      </c>
      <c r="D741" s="521">
        <v>29</v>
      </c>
      <c r="E741" s="521" t="s">
        <v>1341</v>
      </c>
      <c r="F741" s="523">
        <v>4.650276488708595</v>
      </c>
      <c r="G741" s="523">
        <v>4.9384346471969485</v>
      </c>
      <c r="H741" s="523">
        <f t="shared" si="30"/>
        <v>9.588711135905545</v>
      </c>
      <c r="I741" s="555">
        <f t="shared" si="29"/>
        <v>278.0726229412608</v>
      </c>
      <c r="J741" s="537"/>
    </row>
    <row r="742" spans="1:10" ht="20.25" customHeight="1">
      <c r="A742" s="554"/>
      <c r="B742" s="519" t="s">
        <v>1169</v>
      </c>
      <c r="C742" s="519" t="s">
        <v>1332</v>
      </c>
      <c r="D742" s="521">
        <v>1013</v>
      </c>
      <c r="E742" s="521" t="s">
        <v>1341</v>
      </c>
      <c r="F742" s="523">
        <v>2.017107109418472</v>
      </c>
      <c r="G742" s="523">
        <v>3.2889776020567205</v>
      </c>
      <c r="H742" s="523">
        <f t="shared" si="30"/>
        <v>5.306084711475192</v>
      </c>
      <c r="I742" s="555">
        <f t="shared" si="29"/>
        <v>5375.063812724369</v>
      </c>
      <c r="J742" s="537"/>
    </row>
    <row r="743" spans="1:10" ht="20.25" customHeight="1">
      <c r="A743" s="554"/>
      <c r="B743" s="519" t="s">
        <v>1169</v>
      </c>
      <c r="C743" s="519" t="s">
        <v>1332</v>
      </c>
      <c r="D743" s="521">
        <v>150</v>
      </c>
      <c r="E743" s="521" t="s">
        <v>1341</v>
      </c>
      <c r="F743" s="523">
        <v>1.8879327625099</v>
      </c>
      <c r="G743" s="523">
        <v>6.98535122128663</v>
      </c>
      <c r="H743" s="523">
        <f t="shared" si="30"/>
        <v>8.873283983796531</v>
      </c>
      <c r="I743" s="555">
        <f t="shared" si="29"/>
        <v>1330.9925975694796</v>
      </c>
      <c r="J743" s="537"/>
    </row>
    <row r="744" spans="1:10" ht="20.25" customHeight="1">
      <c r="A744" s="554"/>
      <c r="B744" s="519" t="s">
        <v>1169</v>
      </c>
      <c r="C744" s="519" t="s">
        <v>1332</v>
      </c>
      <c r="D744" s="521">
        <v>1200</v>
      </c>
      <c r="E744" s="521" t="s">
        <v>1341</v>
      </c>
      <c r="F744" s="523">
        <v>1.1923785868483578</v>
      </c>
      <c r="G744" s="523">
        <v>6.71706603924575</v>
      </c>
      <c r="H744" s="523">
        <f t="shared" si="30"/>
        <v>7.909444626094108</v>
      </c>
      <c r="I744" s="555">
        <f aca="true" t="shared" si="31" ref="I744:I775">H744*D744</f>
        <v>9491.33355131293</v>
      </c>
      <c r="J744" s="537"/>
    </row>
    <row r="745" spans="1:10" ht="20.25" customHeight="1">
      <c r="A745" s="554"/>
      <c r="B745" s="519" t="s">
        <v>1169</v>
      </c>
      <c r="C745" s="519" t="s">
        <v>1332</v>
      </c>
      <c r="D745" s="521">
        <v>200</v>
      </c>
      <c r="E745" s="521" t="s">
        <v>1341</v>
      </c>
      <c r="F745" s="523">
        <v>0.7750460814514327</v>
      </c>
      <c r="G745" s="523">
        <v>6.5580822276659685</v>
      </c>
      <c r="H745" s="523">
        <f t="shared" si="30"/>
        <v>7.333128309117401</v>
      </c>
      <c r="I745" s="555">
        <f t="shared" si="31"/>
        <v>1466.6256618234802</v>
      </c>
      <c r="J745" s="537"/>
    </row>
    <row r="746" spans="1:10" ht="20.25" customHeight="1">
      <c r="A746" s="554"/>
      <c r="B746" s="519" t="s">
        <v>1169</v>
      </c>
      <c r="C746" s="519" t="s">
        <v>1332</v>
      </c>
      <c r="D746" s="521">
        <v>550</v>
      </c>
      <c r="E746" s="521" t="s">
        <v>1341</v>
      </c>
      <c r="F746" s="523">
        <v>0.4868879229630795</v>
      </c>
      <c r="G746" s="523">
        <v>6.438844368981133</v>
      </c>
      <c r="H746" s="523">
        <f t="shared" si="30"/>
        <v>6.925732291944213</v>
      </c>
      <c r="I746" s="555">
        <f t="shared" si="31"/>
        <v>3809.1527605693173</v>
      </c>
      <c r="J746" s="537"/>
    </row>
    <row r="747" spans="1:10" ht="20.25" customHeight="1">
      <c r="A747" s="554"/>
      <c r="B747" s="519" t="s">
        <v>1169</v>
      </c>
      <c r="C747" s="519" t="s">
        <v>1332</v>
      </c>
      <c r="D747" s="521">
        <v>400</v>
      </c>
      <c r="E747" s="521" t="s">
        <v>1341</v>
      </c>
      <c r="F747" s="523">
        <v>0.19872976447472634</v>
      </c>
      <c r="G747" s="523">
        <v>6.329542998520034</v>
      </c>
      <c r="H747" s="523">
        <f t="shared" si="30"/>
        <v>6.52827276299476</v>
      </c>
      <c r="I747" s="555">
        <f t="shared" si="31"/>
        <v>2611.309105197904</v>
      </c>
      <c r="J747" s="537"/>
    </row>
    <row r="748" spans="1:10" ht="20.25" customHeight="1">
      <c r="A748" s="554"/>
      <c r="B748" s="519" t="s">
        <v>1169</v>
      </c>
      <c r="C748" s="519" t="s">
        <v>1332</v>
      </c>
      <c r="D748" s="521">
        <v>2400</v>
      </c>
      <c r="E748" s="521" t="s">
        <v>1341</v>
      </c>
      <c r="F748" s="523">
        <v>13.752099701651062</v>
      </c>
      <c r="G748" s="523">
        <v>11.615754733547753</v>
      </c>
      <c r="H748" s="523">
        <f t="shared" si="30"/>
        <v>25.367854435198815</v>
      </c>
      <c r="I748" s="555">
        <f t="shared" si="31"/>
        <v>60882.850644477156</v>
      </c>
      <c r="J748" s="537"/>
    </row>
    <row r="749" spans="1:10" ht="20.25" customHeight="1">
      <c r="A749" s="554"/>
      <c r="B749" s="519" t="s">
        <v>1169</v>
      </c>
      <c r="C749" s="519" t="s">
        <v>1332</v>
      </c>
      <c r="D749" s="521">
        <v>4000</v>
      </c>
      <c r="E749" s="521" t="s">
        <v>1341</v>
      </c>
      <c r="F749" s="523">
        <v>0.5465068523054974</v>
      </c>
      <c r="G749" s="523">
        <v>6.468653833652342</v>
      </c>
      <c r="H749" s="523">
        <f t="shared" si="30"/>
        <v>7.015160685957839</v>
      </c>
      <c r="I749" s="555">
        <f t="shared" si="31"/>
        <v>28060.642743831355</v>
      </c>
      <c r="J749" s="537"/>
    </row>
    <row r="750" spans="1:10" ht="20.25" customHeight="1">
      <c r="A750" s="554"/>
      <c r="B750" s="519" t="s">
        <v>1169</v>
      </c>
      <c r="C750" s="519" t="s">
        <v>1332</v>
      </c>
      <c r="D750" s="521">
        <v>98</v>
      </c>
      <c r="E750" s="521" t="s">
        <v>567</v>
      </c>
      <c r="F750" s="523">
        <v>7.700778373395645</v>
      </c>
      <c r="G750" s="523">
        <v>9.25087053629851</v>
      </c>
      <c r="H750" s="523">
        <f t="shared" si="30"/>
        <v>16.951648909694157</v>
      </c>
      <c r="I750" s="555">
        <f t="shared" si="31"/>
        <v>1661.2615931500275</v>
      </c>
      <c r="J750" s="537"/>
    </row>
    <row r="751" spans="1:10" ht="20.25" customHeight="1">
      <c r="A751" s="554"/>
      <c r="B751" s="519" t="s">
        <v>1169</v>
      </c>
      <c r="C751" s="519" t="s">
        <v>1332</v>
      </c>
      <c r="D751" s="521">
        <v>72</v>
      </c>
      <c r="E751" s="521" t="s">
        <v>567</v>
      </c>
      <c r="F751" s="523">
        <v>5.494877987726183</v>
      </c>
      <c r="G751" s="523">
        <v>8.396332549057187</v>
      </c>
      <c r="H751" s="523">
        <f t="shared" si="30"/>
        <v>13.891210536783369</v>
      </c>
      <c r="I751" s="555">
        <f t="shared" si="31"/>
        <v>1000.1671586484026</v>
      </c>
      <c r="J751" s="537"/>
    </row>
    <row r="752" spans="1:10" ht="20.25" customHeight="1">
      <c r="A752" s="554"/>
      <c r="B752" s="519" t="s">
        <v>1169</v>
      </c>
      <c r="C752" s="519" t="s">
        <v>1332</v>
      </c>
      <c r="D752" s="521">
        <v>2</v>
      </c>
      <c r="E752" s="521" t="s">
        <v>567</v>
      </c>
      <c r="F752" s="523">
        <v>32.99907739102831</v>
      </c>
      <c r="G752" s="523">
        <v>19.12773983069241</v>
      </c>
      <c r="H752" s="523">
        <f t="shared" si="30"/>
        <v>52.126817221720714</v>
      </c>
      <c r="I752" s="555">
        <f t="shared" si="31"/>
        <v>104.25363444344143</v>
      </c>
      <c r="J752" s="537"/>
    </row>
    <row r="753" spans="1:10" ht="20.25" customHeight="1">
      <c r="A753" s="554"/>
      <c r="B753" s="519" t="s">
        <v>1169</v>
      </c>
      <c r="C753" s="519" t="s">
        <v>1332</v>
      </c>
      <c r="D753" s="521">
        <v>4</v>
      </c>
      <c r="E753" s="521" t="s">
        <v>567</v>
      </c>
      <c r="F753" s="523">
        <v>30.246670153053348</v>
      </c>
      <c r="G753" s="523">
        <v>18.04466261430515</v>
      </c>
      <c r="H753" s="523">
        <f t="shared" si="30"/>
        <v>48.2913327673585</v>
      </c>
      <c r="I753" s="555">
        <f t="shared" si="31"/>
        <v>193.165331069434</v>
      </c>
      <c r="J753" s="537"/>
    </row>
    <row r="754" spans="1:10" ht="20.25" customHeight="1">
      <c r="A754" s="554"/>
      <c r="B754" s="519" t="s">
        <v>1169</v>
      </c>
      <c r="C754" s="519" t="s">
        <v>1332</v>
      </c>
      <c r="D754" s="521">
        <v>9</v>
      </c>
      <c r="E754" s="521" t="s">
        <v>567</v>
      </c>
      <c r="F754" s="523">
        <v>13.752099701651062</v>
      </c>
      <c r="G754" s="523">
        <v>11.615754733547753</v>
      </c>
      <c r="H754" s="523">
        <f t="shared" si="30"/>
        <v>25.367854435198815</v>
      </c>
      <c r="I754" s="555">
        <f t="shared" si="31"/>
        <v>228.31068991678933</v>
      </c>
      <c r="J754" s="537"/>
    </row>
    <row r="755" spans="1:10" ht="20.25" customHeight="1">
      <c r="A755" s="554"/>
      <c r="B755" s="519" t="s">
        <v>1169</v>
      </c>
      <c r="C755" s="519" t="s">
        <v>1332</v>
      </c>
      <c r="D755" s="521">
        <v>15</v>
      </c>
      <c r="E755" s="521" t="s">
        <v>567</v>
      </c>
      <c r="F755" s="523">
        <v>21.999384927352203</v>
      </c>
      <c r="G755" s="523">
        <v>14.83517691803832</v>
      </c>
      <c r="H755" s="523">
        <f t="shared" si="30"/>
        <v>36.834561845390525</v>
      </c>
      <c r="I755" s="555">
        <f t="shared" si="31"/>
        <v>552.5184276808578</v>
      </c>
      <c r="J755" s="537"/>
    </row>
    <row r="756" spans="1:10" ht="20.25" customHeight="1">
      <c r="A756" s="554"/>
      <c r="B756" s="519" t="s">
        <v>1169</v>
      </c>
      <c r="C756" s="519" t="s">
        <v>1332</v>
      </c>
      <c r="D756" s="521">
        <v>6</v>
      </c>
      <c r="E756" s="521" t="s">
        <v>567</v>
      </c>
      <c r="F756" s="523">
        <v>5.494877987726183</v>
      </c>
      <c r="G756" s="523">
        <v>8.396332549057187</v>
      </c>
      <c r="H756" s="523">
        <f t="shared" si="30"/>
        <v>13.891210536783369</v>
      </c>
      <c r="I756" s="555">
        <f t="shared" si="31"/>
        <v>83.34726322070021</v>
      </c>
      <c r="J756" s="537"/>
    </row>
    <row r="757" spans="1:10" ht="20.25" customHeight="1">
      <c r="A757" s="554"/>
      <c r="B757" s="519" t="s">
        <v>1169</v>
      </c>
      <c r="C757" s="519" t="s">
        <v>1332</v>
      </c>
      <c r="D757" s="521">
        <v>2</v>
      </c>
      <c r="E757" s="521" t="s">
        <v>567</v>
      </c>
      <c r="F757" s="523">
        <v>329.91128200449316</v>
      </c>
      <c r="G757" s="523">
        <v>134.9176371018917</v>
      </c>
      <c r="H757" s="523">
        <f t="shared" si="30"/>
        <v>464.8289191063849</v>
      </c>
      <c r="I757" s="555">
        <f t="shared" si="31"/>
        <v>929.6578382127698</v>
      </c>
      <c r="J757" s="537"/>
    </row>
    <row r="758" spans="1:10" ht="20.25" customHeight="1">
      <c r="A758" s="554"/>
      <c r="B758" s="519" t="s">
        <v>1169</v>
      </c>
      <c r="C758" s="519" t="s">
        <v>1332</v>
      </c>
      <c r="D758" s="521">
        <v>30</v>
      </c>
      <c r="E758" s="521" t="s">
        <v>567</v>
      </c>
      <c r="F758" s="523">
        <v>10.999692463676102</v>
      </c>
      <c r="G758" s="523">
        <v>10.54261400538423</v>
      </c>
      <c r="H758" s="523">
        <f t="shared" si="30"/>
        <v>21.542306469060332</v>
      </c>
      <c r="I758" s="555">
        <f t="shared" si="31"/>
        <v>646.2691940718099</v>
      </c>
      <c r="J758" s="537"/>
    </row>
    <row r="759" spans="1:10" ht="20.25" customHeight="1">
      <c r="A759" s="554"/>
      <c r="B759" s="519" t="s">
        <v>1169</v>
      </c>
      <c r="C759" s="519" t="s">
        <v>1332</v>
      </c>
      <c r="D759" s="521">
        <v>15</v>
      </c>
      <c r="E759" s="521" t="s">
        <v>567</v>
      </c>
      <c r="F759" s="523">
        <v>24.741855677103427</v>
      </c>
      <c r="G759" s="523">
        <v>15.898381157978106</v>
      </c>
      <c r="H759" s="523">
        <f t="shared" si="30"/>
        <v>40.64023683508153</v>
      </c>
      <c r="I759" s="555">
        <f t="shared" si="31"/>
        <v>609.603552526223</v>
      </c>
      <c r="J759" s="537"/>
    </row>
    <row r="760" spans="1:10" ht="20.25" customHeight="1">
      <c r="A760" s="554"/>
      <c r="B760" s="519" t="s">
        <v>1169</v>
      </c>
      <c r="C760" s="519" t="s">
        <v>1332</v>
      </c>
      <c r="D760" s="521">
        <v>10</v>
      </c>
      <c r="E760" s="521" t="s">
        <v>567</v>
      </c>
      <c r="F760" s="523">
        <v>16.494570451402286</v>
      </c>
      <c r="G760" s="523">
        <v>12.67895897348754</v>
      </c>
      <c r="H760" s="523">
        <f t="shared" si="30"/>
        <v>29.173529424889825</v>
      </c>
      <c r="I760" s="555">
        <f t="shared" si="31"/>
        <v>291.73529424889824</v>
      </c>
      <c r="J760" s="537"/>
    </row>
    <row r="761" spans="1:10" ht="20.25" customHeight="1">
      <c r="A761" s="554"/>
      <c r="B761" s="519" t="s">
        <v>1169</v>
      </c>
      <c r="C761" s="519" t="s">
        <v>1332</v>
      </c>
      <c r="D761" s="521">
        <v>15</v>
      </c>
      <c r="E761" s="521" t="s">
        <v>567</v>
      </c>
      <c r="F761" s="523">
        <v>27.494262915078387</v>
      </c>
      <c r="G761" s="523">
        <v>16.981458374365364</v>
      </c>
      <c r="H761" s="523">
        <f t="shared" si="30"/>
        <v>44.475721289443754</v>
      </c>
      <c r="I761" s="555">
        <f t="shared" si="31"/>
        <v>667.1358193416563</v>
      </c>
      <c r="J761" s="537"/>
    </row>
    <row r="762" spans="1:10" ht="20.25" customHeight="1">
      <c r="A762" s="554"/>
      <c r="B762" s="519" t="s">
        <v>1169</v>
      </c>
      <c r="C762" s="519" t="s">
        <v>1332</v>
      </c>
      <c r="D762" s="521">
        <v>990</v>
      </c>
      <c r="E762" s="521" t="s">
        <v>567</v>
      </c>
      <c r="F762" s="523">
        <v>0.5465068523054974</v>
      </c>
      <c r="G762" s="523">
        <v>6.468653833652342</v>
      </c>
      <c r="H762" s="523">
        <f t="shared" si="30"/>
        <v>7.015160685957839</v>
      </c>
      <c r="I762" s="555">
        <f t="shared" si="31"/>
        <v>6945.00907909826</v>
      </c>
      <c r="J762" s="537"/>
    </row>
    <row r="763" spans="1:10" ht="20.25" customHeight="1">
      <c r="A763" s="554"/>
      <c r="B763" s="519" t="s">
        <v>1169</v>
      </c>
      <c r="C763" s="519" t="s">
        <v>1332</v>
      </c>
      <c r="D763" s="521">
        <v>470</v>
      </c>
      <c r="E763" s="521" t="s">
        <v>567</v>
      </c>
      <c r="F763" s="523">
        <v>0.8247285225701142</v>
      </c>
      <c r="G763" s="523">
        <v>6.568018715889705</v>
      </c>
      <c r="H763" s="523">
        <f t="shared" si="30"/>
        <v>7.392747238459819</v>
      </c>
      <c r="I763" s="555">
        <f t="shared" si="31"/>
        <v>3474.5912020761148</v>
      </c>
      <c r="J763" s="537"/>
    </row>
    <row r="764" spans="1:10" ht="20.25" customHeight="1">
      <c r="A764" s="554"/>
      <c r="B764" s="519" t="s">
        <v>1169</v>
      </c>
      <c r="C764" s="519" t="s">
        <v>1332</v>
      </c>
      <c r="D764" s="521"/>
      <c r="E764" s="521"/>
      <c r="F764" s="523">
        <v>0</v>
      </c>
      <c r="G764" s="523">
        <v>0</v>
      </c>
      <c r="H764" s="523">
        <f t="shared" si="30"/>
        <v>0</v>
      </c>
      <c r="I764" s="555">
        <f t="shared" si="31"/>
        <v>0</v>
      </c>
      <c r="J764" s="537"/>
    </row>
    <row r="765" spans="1:10" ht="20.25" customHeight="1">
      <c r="A765" s="554"/>
      <c r="B765" s="519" t="s">
        <v>1169</v>
      </c>
      <c r="C765" s="519" t="s">
        <v>1332</v>
      </c>
      <c r="D765" s="521">
        <v>1000</v>
      </c>
      <c r="E765" s="521" t="s">
        <v>1341</v>
      </c>
      <c r="F765" s="523">
        <v>1.1029501928347312</v>
      </c>
      <c r="G765" s="523">
        <v>6.687256574574541</v>
      </c>
      <c r="H765" s="523">
        <f t="shared" si="30"/>
        <v>7.7902067674092725</v>
      </c>
      <c r="I765" s="555">
        <f t="shared" si="31"/>
        <v>7790.206767409272</v>
      </c>
      <c r="J765" s="537"/>
    </row>
    <row r="766" spans="1:10" ht="20.25" customHeight="1">
      <c r="A766" s="520"/>
      <c r="B766" s="519" t="s">
        <v>1169</v>
      </c>
      <c r="C766" s="519" t="s">
        <v>1332</v>
      </c>
      <c r="D766" s="521">
        <v>1</v>
      </c>
      <c r="E766" s="521" t="s">
        <v>983</v>
      </c>
      <c r="F766" s="523">
        <v>23021.6110898573</v>
      </c>
      <c r="G766" s="523">
        <v>8978.431902180107</v>
      </c>
      <c r="H766" s="523">
        <f t="shared" si="30"/>
        <v>32000.042992037408</v>
      </c>
      <c r="I766" s="555">
        <f t="shared" si="31"/>
        <v>32000.042992037408</v>
      </c>
      <c r="J766" s="537"/>
    </row>
    <row r="767" spans="1:10" ht="20.25" customHeight="1" thickBot="1">
      <c r="A767" s="541"/>
      <c r="B767" s="531"/>
      <c r="C767" s="531"/>
      <c r="D767" s="526"/>
      <c r="E767" s="526"/>
      <c r="F767" s="560">
        <v>0</v>
      </c>
      <c r="G767" s="560">
        <v>0</v>
      </c>
      <c r="H767" s="560">
        <f t="shared" si="30"/>
        <v>0</v>
      </c>
      <c r="I767" s="561">
        <f t="shared" si="31"/>
        <v>0</v>
      </c>
      <c r="J767" s="537"/>
    </row>
    <row r="768" spans="1:10" ht="20.25" customHeight="1" thickBot="1">
      <c r="A768" s="562"/>
      <c r="B768" s="569" t="s">
        <v>3403</v>
      </c>
      <c r="C768" s="570" t="s">
        <v>3404</v>
      </c>
      <c r="D768" s="563"/>
      <c r="E768" s="563"/>
      <c r="F768" s="564">
        <v>0</v>
      </c>
      <c r="G768" s="564">
        <v>0</v>
      </c>
      <c r="H768" s="564">
        <f t="shared" si="30"/>
        <v>0</v>
      </c>
      <c r="I768" s="565">
        <f t="shared" si="31"/>
        <v>0</v>
      </c>
      <c r="J768" s="537"/>
    </row>
    <row r="769" spans="1:10" ht="20.25" customHeight="1">
      <c r="A769" s="551" t="s">
        <v>3405</v>
      </c>
      <c r="B769" s="518" t="s">
        <v>3406</v>
      </c>
      <c r="C769" s="518" t="s">
        <v>3407</v>
      </c>
      <c r="D769" s="525"/>
      <c r="E769" s="525"/>
      <c r="F769" s="552">
        <v>0</v>
      </c>
      <c r="G769" s="552">
        <v>0</v>
      </c>
      <c r="H769" s="552">
        <f t="shared" si="30"/>
        <v>0</v>
      </c>
      <c r="I769" s="553">
        <f t="shared" si="31"/>
        <v>0</v>
      </c>
      <c r="J769" s="537"/>
    </row>
    <row r="770" spans="1:10" ht="20.25" customHeight="1">
      <c r="A770" s="554"/>
      <c r="B770" s="519" t="s">
        <v>1172</v>
      </c>
      <c r="C770" s="519" t="s">
        <v>1173</v>
      </c>
      <c r="D770" s="521">
        <v>1</v>
      </c>
      <c r="E770" s="521" t="s">
        <v>567</v>
      </c>
      <c r="F770" s="523">
        <v>20045.89121554209</v>
      </c>
      <c r="G770" s="523">
        <v>8443.232773473223</v>
      </c>
      <c r="H770" s="523">
        <f t="shared" si="30"/>
        <v>28489.123989015316</v>
      </c>
      <c r="I770" s="555">
        <f t="shared" si="31"/>
        <v>28489.123989015316</v>
      </c>
      <c r="J770" s="537"/>
    </row>
    <row r="771" spans="1:10" ht="20.25" customHeight="1">
      <c r="A771" s="554" t="s">
        <v>3408</v>
      </c>
      <c r="B771" s="519" t="s">
        <v>3409</v>
      </c>
      <c r="C771" s="519" t="s">
        <v>3410</v>
      </c>
      <c r="D771" s="521"/>
      <c r="E771" s="521"/>
      <c r="F771" s="523">
        <v>0</v>
      </c>
      <c r="G771" s="523">
        <v>0</v>
      </c>
      <c r="H771" s="523">
        <f t="shared" si="30"/>
        <v>0</v>
      </c>
      <c r="I771" s="555">
        <f t="shared" si="31"/>
        <v>0</v>
      </c>
      <c r="J771" s="537"/>
    </row>
    <row r="772" spans="1:10" ht="20.25" customHeight="1">
      <c r="A772" s="554"/>
      <c r="B772" s="519" t="s">
        <v>1174</v>
      </c>
      <c r="C772" s="519" t="s">
        <v>1175</v>
      </c>
      <c r="D772" s="521">
        <v>1</v>
      </c>
      <c r="E772" s="521" t="s">
        <v>567</v>
      </c>
      <c r="F772" s="523">
        <v>19338.47287294141</v>
      </c>
      <c r="G772" s="523">
        <v>8167.356114429407</v>
      </c>
      <c r="H772" s="523">
        <f t="shared" si="30"/>
        <v>27505.828987370816</v>
      </c>
      <c r="I772" s="555">
        <f t="shared" si="31"/>
        <v>27505.828987370816</v>
      </c>
      <c r="J772" s="537"/>
    </row>
    <row r="773" spans="1:10" ht="20.25" customHeight="1">
      <c r="A773" s="554" t="s">
        <v>3411</v>
      </c>
      <c r="B773" s="519" t="s">
        <v>3412</v>
      </c>
      <c r="C773" s="519" t="s">
        <v>570</v>
      </c>
      <c r="D773" s="521"/>
      <c r="E773" s="521"/>
      <c r="F773" s="523">
        <v>0</v>
      </c>
      <c r="G773" s="523">
        <v>0</v>
      </c>
      <c r="H773" s="523">
        <f t="shared" si="30"/>
        <v>0</v>
      </c>
      <c r="I773" s="555">
        <f t="shared" si="31"/>
        <v>0</v>
      </c>
      <c r="J773" s="537"/>
    </row>
    <row r="774" spans="1:10" ht="20.25" customHeight="1">
      <c r="A774" s="554"/>
      <c r="B774" s="519" t="s">
        <v>1176</v>
      </c>
      <c r="C774" s="519" t="s">
        <v>1177</v>
      </c>
      <c r="D774" s="521">
        <v>1</v>
      </c>
      <c r="E774" s="521" t="s">
        <v>567</v>
      </c>
      <c r="F774" s="523">
        <v>3093.824973342539</v>
      </c>
      <c r="G774" s="523">
        <v>1269.1180854002735</v>
      </c>
      <c r="H774" s="523">
        <f t="shared" si="30"/>
        <v>4362.943058742812</v>
      </c>
      <c r="I774" s="555">
        <f t="shared" si="31"/>
        <v>4362.943058742812</v>
      </c>
      <c r="J774" s="537"/>
    </row>
    <row r="775" spans="1:10" ht="20.25" customHeight="1">
      <c r="A775" s="554"/>
      <c r="B775" s="519" t="s">
        <v>1178</v>
      </c>
      <c r="C775" s="519" t="s">
        <v>1179</v>
      </c>
      <c r="D775" s="521">
        <v>58</v>
      </c>
      <c r="E775" s="521" t="s">
        <v>567</v>
      </c>
      <c r="F775" s="523">
        <v>868.0814206902758</v>
      </c>
      <c r="G775" s="523">
        <v>413.5864493365767</v>
      </c>
      <c r="H775" s="523">
        <f t="shared" si="30"/>
        <v>1281.6678700268526</v>
      </c>
      <c r="I775" s="555">
        <f t="shared" si="31"/>
        <v>74336.73646155745</v>
      </c>
      <c r="J775" s="537"/>
    </row>
    <row r="776" spans="1:10" ht="20.25" customHeight="1">
      <c r="A776" s="554"/>
      <c r="B776" s="519" t="s">
        <v>1180</v>
      </c>
      <c r="C776" s="519" t="s">
        <v>1181</v>
      </c>
      <c r="D776" s="521">
        <v>1</v>
      </c>
      <c r="E776" s="521" t="s">
        <v>567</v>
      </c>
      <c r="F776" s="523">
        <v>1740.4255948285345</v>
      </c>
      <c r="G776" s="523">
        <v>741.301767443624</v>
      </c>
      <c r="H776" s="523">
        <f t="shared" si="30"/>
        <v>2481.7273622721586</v>
      </c>
      <c r="I776" s="555">
        <f aca="true" t="shared" si="32" ref="I776:I807">H776*D776</f>
        <v>2481.7273622721586</v>
      </c>
      <c r="J776" s="537"/>
    </row>
    <row r="777" spans="1:10" ht="20.25" customHeight="1">
      <c r="A777" s="554" t="s">
        <v>3413</v>
      </c>
      <c r="B777" s="519" t="s">
        <v>3414</v>
      </c>
      <c r="C777" s="519" t="s">
        <v>571</v>
      </c>
      <c r="D777" s="521"/>
      <c r="E777" s="521"/>
      <c r="F777" s="523">
        <v>0</v>
      </c>
      <c r="G777" s="523">
        <v>0</v>
      </c>
      <c r="H777" s="523">
        <f t="shared" si="30"/>
        <v>0</v>
      </c>
      <c r="I777" s="555">
        <f t="shared" si="32"/>
        <v>0</v>
      </c>
      <c r="J777" s="537"/>
    </row>
    <row r="778" spans="1:10" ht="20.25" customHeight="1">
      <c r="A778" s="520"/>
      <c r="B778" s="528" t="s">
        <v>3415</v>
      </c>
      <c r="C778" s="528" t="s">
        <v>572</v>
      </c>
      <c r="D778" s="521"/>
      <c r="E778" s="521"/>
      <c r="F778" s="523">
        <v>0</v>
      </c>
      <c r="G778" s="523">
        <v>0</v>
      </c>
      <c r="H778" s="523">
        <f t="shared" si="30"/>
        <v>0</v>
      </c>
      <c r="I778" s="555">
        <f t="shared" si="32"/>
        <v>0</v>
      </c>
      <c r="J778" s="527"/>
    </row>
    <row r="779" spans="1:10" ht="20.25" customHeight="1">
      <c r="A779" s="520"/>
      <c r="B779" s="528" t="s">
        <v>3416</v>
      </c>
      <c r="C779" s="528" t="s">
        <v>3416</v>
      </c>
      <c r="D779" s="521">
        <v>1</v>
      </c>
      <c r="E779" s="521" t="s">
        <v>567</v>
      </c>
      <c r="F779" s="523">
        <v>787.4269457782082</v>
      </c>
      <c r="G779" s="523">
        <v>344.61728457562293</v>
      </c>
      <c r="H779" s="523">
        <f t="shared" si="30"/>
        <v>1132.0442303538312</v>
      </c>
      <c r="I779" s="555">
        <f t="shared" si="32"/>
        <v>1132.0442303538312</v>
      </c>
      <c r="J779" s="527"/>
    </row>
    <row r="780" spans="1:10" ht="20.25" customHeight="1">
      <c r="A780" s="554" t="s">
        <v>3417</v>
      </c>
      <c r="B780" s="519" t="s">
        <v>3418</v>
      </c>
      <c r="C780" s="519" t="s">
        <v>573</v>
      </c>
      <c r="D780" s="521"/>
      <c r="E780" s="521"/>
      <c r="F780" s="523">
        <v>0</v>
      </c>
      <c r="G780" s="523">
        <v>0</v>
      </c>
      <c r="H780" s="523">
        <f t="shared" si="30"/>
        <v>0</v>
      </c>
      <c r="I780" s="555">
        <f t="shared" si="32"/>
        <v>0</v>
      </c>
      <c r="J780" s="537"/>
    </row>
    <row r="781" spans="1:10" ht="20.25" customHeight="1">
      <c r="A781" s="554"/>
      <c r="B781" s="528" t="s">
        <v>3419</v>
      </c>
      <c r="C781" s="528" t="s">
        <v>3419</v>
      </c>
      <c r="D781" s="521">
        <v>2</v>
      </c>
      <c r="E781" s="521" t="s">
        <v>567</v>
      </c>
      <c r="F781" s="523">
        <v>578.7308836150742</v>
      </c>
      <c r="G781" s="523">
        <v>263.217573046775</v>
      </c>
      <c r="H781" s="523">
        <f t="shared" si="30"/>
        <v>841.9484566618491</v>
      </c>
      <c r="I781" s="555">
        <f t="shared" si="32"/>
        <v>1683.8969133236983</v>
      </c>
      <c r="J781" s="537"/>
    </row>
    <row r="782" spans="1:10" ht="20.25" customHeight="1">
      <c r="A782" s="554"/>
      <c r="B782" s="528" t="s">
        <v>3416</v>
      </c>
      <c r="C782" s="528" t="s">
        <v>3416</v>
      </c>
      <c r="D782" s="521">
        <v>6</v>
      </c>
      <c r="E782" s="521" t="s">
        <v>567</v>
      </c>
      <c r="F782" s="523">
        <v>827.1232162320347</v>
      </c>
      <c r="G782" s="523">
        <v>360.09833322820407</v>
      </c>
      <c r="H782" s="523">
        <f t="shared" si="30"/>
        <v>1187.2215494602387</v>
      </c>
      <c r="I782" s="555">
        <f t="shared" si="32"/>
        <v>7123.3292967614325</v>
      </c>
      <c r="J782" s="537"/>
    </row>
    <row r="783" spans="1:10" ht="20.25" customHeight="1">
      <c r="A783" s="554" t="s">
        <v>3420</v>
      </c>
      <c r="B783" s="519" t="s">
        <v>3421</v>
      </c>
      <c r="C783" s="519" t="s">
        <v>3422</v>
      </c>
      <c r="D783" s="521"/>
      <c r="E783" s="521"/>
      <c r="F783" s="523">
        <v>0</v>
      </c>
      <c r="G783" s="523">
        <v>0</v>
      </c>
      <c r="H783" s="523">
        <f t="shared" si="30"/>
        <v>0</v>
      </c>
      <c r="I783" s="555">
        <f t="shared" si="32"/>
        <v>0</v>
      </c>
      <c r="J783" s="537"/>
    </row>
    <row r="784" spans="1:10" ht="20.25" customHeight="1">
      <c r="A784" s="554"/>
      <c r="B784" s="528" t="s">
        <v>3423</v>
      </c>
      <c r="C784" s="528" t="s">
        <v>3423</v>
      </c>
      <c r="D784" s="521">
        <v>1</v>
      </c>
      <c r="E784" s="521" t="s">
        <v>567</v>
      </c>
      <c r="F784" s="523">
        <v>66.09751966429397</v>
      </c>
      <c r="G784" s="523">
        <v>29.53124300094433</v>
      </c>
      <c r="H784" s="523">
        <f t="shared" si="30"/>
        <v>95.6287626652383</v>
      </c>
      <c r="I784" s="555">
        <f t="shared" si="32"/>
        <v>95.6287626652383</v>
      </c>
      <c r="J784" s="537"/>
    </row>
    <row r="785" spans="1:10" ht="20.25" customHeight="1">
      <c r="A785" s="554"/>
      <c r="B785" s="528" t="s">
        <v>3424</v>
      </c>
      <c r="C785" s="528" t="s">
        <v>3424</v>
      </c>
      <c r="D785" s="521">
        <v>1</v>
      </c>
      <c r="E785" s="521" t="s">
        <v>567</v>
      </c>
      <c r="F785" s="523">
        <v>97.30802917504975</v>
      </c>
      <c r="G785" s="523">
        <v>43.581437349307485</v>
      </c>
      <c r="H785" s="523">
        <f t="shared" si="30"/>
        <v>140.88946652435723</v>
      </c>
      <c r="I785" s="555">
        <f t="shared" si="32"/>
        <v>140.88946652435723</v>
      </c>
      <c r="J785" s="537"/>
    </row>
    <row r="786" spans="1:10" ht="20.25" customHeight="1">
      <c r="A786" s="554"/>
      <c r="B786" s="528" t="s">
        <v>3425</v>
      </c>
      <c r="C786" s="528" t="s">
        <v>3425</v>
      </c>
      <c r="D786" s="521">
        <v>27</v>
      </c>
      <c r="E786" s="521" t="s">
        <v>567</v>
      </c>
      <c r="F786" s="523">
        <v>136.16963461808245</v>
      </c>
      <c r="G786" s="523">
        <v>61.23857692288692</v>
      </c>
      <c r="H786" s="523">
        <f t="shared" si="30"/>
        <v>197.40821154096938</v>
      </c>
      <c r="I786" s="555">
        <f t="shared" si="32"/>
        <v>5330.021711606173</v>
      </c>
      <c r="J786" s="537"/>
    </row>
    <row r="787" spans="1:10" ht="20.25" customHeight="1">
      <c r="A787" s="554"/>
      <c r="B787" s="528" t="s">
        <v>3426</v>
      </c>
      <c r="C787" s="528" t="s">
        <v>3426</v>
      </c>
      <c r="D787" s="521">
        <v>1</v>
      </c>
      <c r="E787" s="521" t="s">
        <v>567</v>
      </c>
      <c r="F787" s="523">
        <v>195.21224764352368</v>
      </c>
      <c r="G787" s="523">
        <v>84.88741889537935</v>
      </c>
      <c r="H787" s="523">
        <f t="shared" si="30"/>
        <v>280.099666538903</v>
      </c>
      <c r="I787" s="555">
        <f t="shared" si="32"/>
        <v>280.099666538903</v>
      </c>
      <c r="J787" s="537"/>
    </row>
    <row r="788" spans="1:10" ht="20.25" customHeight="1">
      <c r="A788" s="554"/>
      <c r="B788" s="528" t="s">
        <v>3427</v>
      </c>
      <c r="C788" s="528" t="s">
        <v>3427</v>
      </c>
      <c r="D788" s="521">
        <v>43</v>
      </c>
      <c r="E788" s="521" t="s">
        <v>567</v>
      </c>
      <c r="F788" s="523">
        <v>195.21224764352368</v>
      </c>
      <c r="G788" s="523">
        <v>85.51341765347473</v>
      </c>
      <c r="H788" s="523">
        <f t="shared" si="30"/>
        <v>280.7256652969984</v>
      </c>
      <c r="I788" s="555">
        <f t="shared" si="32"/>
        <v>12071.20360777093</v>
      </c>
      <c r="J788" s="537"/>
    </row>
    <row r="789" spans="1:10" ht="20.25" customHeight="1">
      <c r="A789" s="554"/>
      <c r="B789" s="528" t="s">
        <v>3428</v>
      </c>
      <c r="C789" s="528" t="s">
        <v>3428</v>
      </c>
      <c r="D789" s="521">
        <v>9</v>
      </c>
      <c r="E789" s="521" t="s">
        <v>567</v>
      </c>
      <c r="F789" s="523">
        <v>288.843776175791</v>
      </c>
      <c r="G789" s="523">
        <v>122.65601063380109</v>
      </c>
      <c r="H789" s="523">
        <f t="shared" si="30"/>
        <v>411.4997868095921</v>
      </c>
      <c r="I789" s="555">
        <f t="shared" si="32"/>
        <v>3703.4980812863287</v>
      </c>
      <c r="J789" s="537"/>
    </row>
    <row r="790" spans="1:10" ht="20.25" customHeight="1">
      <c r="A790" s="554"/>
      <c r="B790" s="528" t="s">
        <v>3429</v>
      </c>
      <c r="C790" s="528" t="s">
        <v>3429</v>
      </c>
      <c r="D790" s="521">
        <v>66</v>
      </c>
      <c r="E790" s="521" t="s">
        <v>567</v>
      </c>
      <c r="F790" s="523">
        <v>578.7308836150742</v>
      </c>
      <c r="G790" s="523">
        <v>263.217573046775</v>
      </c>
      <c r="H790" s="523">
        <f t="shared" si="30"/>
        <v>841.9484566618491</v>
      </c>
      <c r="I790" s="555">
        <f t="shared" si="32"/>
        <v>55568.59813968204</v>
      </c>
      <c r="J790" s="537"/>
    </row>
    <row r="791" spans="1:10" ht="20.25" customHeight="1">
      <c r="A791" s="554" t="s">
        <v>3430</v>
      </c>
      <c r="B791" s="519" t="s">
        <v>3431</v>
      </c>
      <c r="C791" s="519" t="s">
        <v>3432</v>
      </c>
      <c r="D791" s="521"/>
      <c r="E791" s="521"/>
      <c r="F791" s="523">
        <v>0</v>
      </c>
      <c r="G791" s="523">
        <v>0</v>
      </c>
      <c r="H791" s="523">
        <f t="shared" si="30"/>
        <v>0</v>
      </c>
      <c r="I791" s="555">
        <f t="shared" si="32"/>
        <v>0</v>
      </c>
      <c r="J791" s="537"/>
    </row>
    <row r="792" spans="1:10" ht="20.25" customHeight="1">
      <c r="A792" s="554"/>
      <c r="B792" s="528" t="s">
        <v>3433</v>
      </c>
      <c r="C792" s="528" t="s">
        <v>3433</v>
      </c>
      <c r="D792" s="521">
        <v>2</v>
      </c>
      <c r="E792" s="521" t="s">
        <v>567</v>
      </c>
      <c r="F792" s="523">
        <v>135.5734453246583</v>
      </c>
      <c r="G792" s="523">
        <v>61.010037693740976</v>
      </c>
      <c r="H792" s="523">
        <f t="shared" si="30"/>
        <v>196.58348301839928</v>
      </c>
      <c r="I792" s="555">
        <f t="shared" si="32"/>
        <v>393.16696603679856</v>
      </c>
      <c r="J792" s="537"/>
    </row>
    <row r="793" spans="1:10" ht="20.25" customHeight="1">
      <c r="A793" s="554"/>
      <c r="B793" s="519" t="s">
        <v>3434</v>
      </c>
      <c r="C793" s="519" t="s">
        <v>3435</v>
      </c>
      <c r="D793" s="521"/>
      <c r="E793" s="521"/>
      <c r="F793" s="523">
        <v>0</v>
      </c>
      <c r="G793" s="523">
        <v>0</v>
      </c>
      <c r="H793" s="523">
        <f t="shared" si="30"/>
        <v>0</v>
      </c>
      <c r="I793" s="555">
        <f t="shared" si="32"/>
        <v>0</v>
      </c>
      <c r="J793" s="537"/>
    </row>
    <row r="794" spans="1:10" ht="20.25" customHeight="1">
      <c r="A794" s="554"/>
      <c r="B794" s="528" t="s">
        <v>3436</v>
      </c>
      <c r="C794" s="528" t="s">
        <v>3436</v>
      </c>
      <c r="D794" s="521">
        <v>365</v>
      </c>
      <c r="E794" s="521" t="s">
        <v>567</v>
      </c>
      <c r="F794" s="523">
        <v>48.98688694302004</v>
      </c>
      <c r="G794" s="523">
        <v>24.73191918887969</v>
      </c>
      <c r="H794" s="523">
        <f t="shared" si="30"/>
        <v>73.71880613189973</v>
      </c>
      <c r="I794" s="555">
        <f t="shared" si="32"/>
        <v>26907.3642381434</v>
      </c>
      <c r="J794" s="537"/>
    </row>
    <row r="795" spans="1:10" ht="20.25" customHeight="1">
      <c r="A795" s="554"/>
      <c r="B795" s="519" t="s">
        <v>3437</v>
      </c>
      <c r="C795" s="519" t="s">
        <v>3438</v>
      </c>
      <c r="D795" s="521"/>
      <c r="E795" s="521"/>
      <c r="F795" s="523">
        <v>0</v>
      </c>
      <c r="G795" s="523">
        <v>0</v>
      </c>
      <c r="H795" s="523">
        <f t="shared" si="30"/>
        <v>0</v>
      </c>
      <c r="I795" s="555">
        <f t="shared" si="32"/>
        <v>0</v>
      </c>
      <c r="J795" s="537"/>
    </row>
    <row r="796" spans="1:10" ht="20.25" customHeight="1">
      <c r="A796" s="554"/>
      <c r="B796" s="528" t="s">
        <v>3424</v>
      </c>
      <c r="C796" s="528" t="s">
        <v>3424</v>
      </c>
      <c r="D796" s="521">
        <v>1</v>
      </c>
      <c r="E796" s="521" t="s">
        <v>567</v>
      </c>
      <c r="F796" s="523">
        <v>41.842551910153624</v>
      </c>
      <c r="G796" s="523">
        <v>21.949702486233523</v>
      </c>
      <c r="H796" s="523">
        <f t="shared" si="30"/>
        <v>63.79225439638715</v>
      </c>
      <c r="I796" s="555">
        <f t="shared" si="32"/>
        <v>63.79225439638715</v>
      </c>
      <c r="J796" s="537"/>
    </row>
    <row r="797" spans="1:10" ht="20.25" customHeight="1">
      <c r="A797" s="554"/>
      <c r="B797" s="528" t="s">
        <v>3439</v>
      </c>
      <c r="C797" s="528" t="s">
        <v>3439</v>
      </c>
      <c r="D797" s="521">
        <v>2</v>
      </c>
      <c r="E797" s="521" t="s">
        <v>567</v>
      </c>
      <c r="F797" s="523">
        <v>130.7641850243699</v>
      </c>
      <c r="G797" s="523">
        <v>58.49610617313569</v>
      </c>
      <c r="H797" s="523">
        <f t="shared" si="30"/>
        <v>189.2602911975056</v>
      </c>
      <c r="I797" s="555">
        <f t="shared" si="32"/>
        <v>378.5205823950112</v>
      </c>
      <c r="J797" s="537"/>
    </row>
    <row r="798" spans="1:10" ht="20.25" customHeight="1">
      <c r="A798" s="554"/>
      <c r="B798" s="528" t="s">
        <v>3429</v>
      </c>
      <c r="C798" s="528" t="s">
        <v>3429</v>
      </c>
      <c r="D798" s="521">
        <v>1</v>
      </c>
      <c r="E798" s="521" t="s">
        <v>567</v>
      </c>
      <c r="F798" s="523">
        <v>560.0900317073449</v>
      </c>
      <c r="G798" s="523">
        <v>229.0658630217933</v>
      </c>
      <c r="H798" s="523">
        <f t="shared" si="30"/>
        <v>789.1558947291383</v>
      </c>
      <c r="I798" s="555">
        <f t="shared" si="32"/>
        <v>789.1558947291383</v>
      </c>
      <c r="J798" s="537"/>
    </row>
    <row r="799" spans="1:10" ht="20.25" customHeight="1">
      <c r="A799" s="554"/>
      <c r="B799" s="519" t="s">
        <v>3440</v>
      </c>
      <c r="C799" s="519" t="s">
        <v>3441</v>
      </c>
      <c r="D799" s="521"/>
      <c r="E799" s="521"/>
      <c r="F799" s="523">
        <v>0</v>
      </c>
      <c r="G799" s="523">
        <v>0</v>
      </c>
      <c r="H799" s="523">
        <f t="shared" si="30"/>
        <v>0</v>
      </c>
      <c r="I799" s="555">
        <f t="shared" si="32"/>
        <v>0</v>
      </c>
      <c r="J799" s="537"/>
    </row>
    <row r="800" spans="1:10" ht="20.25" customHeight="1">
      <c r="A800" s="554"/>
      <c r="B800" s="528" t="s">
        <v>3439</v>
      </c>
      <c r="C800" s="528" t="s">
        <v>3439</v>
      </c>
      <c r="D800" s="521">
        <v>1</v>
      </c>
      <c r="E800" s="521" t="s">
        <v>567</v>
      </c>
      <c r="F800" s="523">
        <v>383.2503507895097</v>
      </c>
      <c r="G800" s="523">
        <v>156.9766409585863</v>
      </c>
      <c r="H800" s="523">
        <f t="shared" si="30"/>
        <v>540.226991748096</v>
      </c>
      <c r="I800" s="555">
        <f t="shared" si="32"/>
        <v>540.226991748096</v>
      </c>
      <c r="J800" s="537"/>
    </row>
    <row r="801" spans="1:10" ht="20.25" customHeight="1">
      <c r="A801" s="554"/>
      <c r="B801" s="528" t="s">
        <v>3425</v>
      </c>
      <c r="C801" s="528" t="s">
        <v>3425</v>
      </c>
      <c r="D801" s="521">
        <v>1</v>
      </c>
      <c r="E801" s="521" t="s">
        <v>567</v>
      </c>
      <c r="F801" s="523">
        <v>451.2457397045373</v>
      </c>
      <c r="G801" s="523">
        <v>184.1131902976102</v>
      </c>
      <c r="H801" s="523">
        <f aca="true" t="shared" si="33" ref="H801:H864">G801+F801</f>
        <v>635.3589300021475</v>
      </c>
      <c r="I801" s="555">
        <f t="shared" si="32"/>
        <v>635.3589300021475</v>
      </c>
      <c r="J801" s="537"/>
    </row>
    <row r="802" spans="1:10" ht="20.25" customHeight="1">
      <c r="A802" s="554" t="s">
        <v>3442</v>
      </c>
      <c r="B802" s="519" t="s">
        <v>3443</v>
      </c>
      <c r="C802" s="571" t="s">
        <v>3444</v>
      </c>
      <c r="D802" s="521"/>
      <c r="E802" s="521"/>
      <c r="F802" s="523">
        <v>0</v>
      </c>
      <c r="G802" s="523">
        <v>0</v>
      </c>
      <c r="H802" s="523">
        <f t="shared" si="33"/>
        <v>0</v>
      </c>
      <c r="I802" s="555">
        <f t="shared" si="32"/>
        <v>0</v>
      </c>
      <c r="J802" s="537"/>
    </row>
    <row r="803" spans="1:10" ht="20.25" customHeight="1">
      <c r="A803" s="554"/>
      <c r="B803" s="528" t="s">
        <v>3425</v>
      </c>
      <c r="C803" s="528" t="s">
        <v>3425</v>
      </c>
      <c r="D803" s="521">
        <v>6</v>
      </c>
      <c r="E803" s="521" t="s">
        <v>567</v>
      </c>
      <c r="F803" s="523">
        <v>152.18725363474542</v>
      </c>
      <c r="G803" s="523">
        <v>68.7306890435841</v>
      </c>
      <c r="H803" s="523">
        <f t="shared" si="33"/>
        <v>220.91794267832952</v>
      </c>
      <c r="I803" s="555">
        <f t="shared" si="32"/>
        <v>1325.5076560699772</v>
      </c>
      <c r="J803" s="537"/>
    </row>
    <row r="804" spans="1:10" ht="20.25" customHeight="1">
      <c r="A804" s="556" t="s">
        <v>3445</v>
      </c>
      <c r="B804" s="572" t="s">
        <v>3446</v>
      </c>
      <c r="C804" s="572" t="s">
        <v>3447</v>
      </c>
      <c r="D804" s="524"/>
      <c r="E804" s="524"/>
      <c r="F804" s="523">
        <v>0</v>
      </c>
      <c r="G804" s="523">
        <v>0</v>
      </c>
      <c r="H804" s="523">
        <f t="shared" si="33"/>
        <v>0</v>
      </c>
      <c r="I804" s="555">
        <f t="shared" si="32"/>
        <v>0</v>
      </c>
      <c r="J804" s="537"/>
    </row>
    <row r="805" spans="1:10" ht="20.25" customHeight="1">
      <c r="A805" s="554"/>
      <c r="B805" s="528" t="s">
        <v>3448</v>
      </c>
      <c r="C805" s="528" t="s">
        <v>3449</v>
      </c>
      <c r="D805" s="521">
        <v>30</v>
      </c>
      <c r="E805" s="521" t="s">
        <v>567</v>
      </c>
      <c r="F805" s="523">
        <v>118.7211612972015</v>
      </c>
      <c r="G805" s="523">
        <v>52.55408621534138</v>
      </c>
      <c r="H805" s="523">
        <f t="shared" si="33"/>
        <v>171.27524751254288</v>
      </c>
      <c r="I805" s="555">
        <f t="shared" si="32"/>
        <v>5138.257425376286</v>
      </c>
      <c r="J805" s="537"/>
    </row>
    <row r="806" spans="1:10" ht="20.25" customHeight="1">
      <c r="A806" s="554"/>
      <c r="B806" s="528" t="s">
        <v>3450</v>
      </c>
      <c r="C806" s="528" t="s">
        <v>3451</v>
      </c>
      <c r="D806" s="521">
        <v>9</v>
      </c>
      <c r="E806" s="521" t="s">
        <v>567</v>
      </c>
      <c r="F806" s="523">
        <v>124.53400690808725</v>
      </c>
      <c r="G806" s="523">
        <v>56.081539534767764</v>
      </c>
      <c r="H806" s="523">
        <f t="shared" si="33"/>
        <v>180.61554644285502</v>
      </c>
      <c r="I806" s="555">
        <f t="shared" si="32"/>
        <v>1625.5399179856952</v>
      </c>
      <c r="J806" s="537"/>
    </row>
    <row r="807" spans="1:10" ht="20.25" customHeight="1">
      <c r="A807" s="554" t="s">
        <v>3452</v>
      </c>
      <c r="B807" s="519" t="s">
        <v>3453</v>
      </c>
      <c r="C807" s="519" t="s">
        <v>3454</v>
      </c>
      <c r="D807" s="521">
        <v>4</v>
      </c>
      <c r="E807" s="521" t="s">
        <v>567</v>
      </c>
      <c r="F807" s="523">
        <v>73.13255332669928</v>
      </c>
      <c r="G807" s="523">
        <v>59.78784964222142</v>
      </c>
      <c r="H807" s="523">
        <f t="shared" si="33"/>
        <v>132.9204029689207</v>
      </c>
      <c r="I807" s="555">
        <f t="shared" si="32"/>
        <v>531.6816118756828</v>
      </c>
      <c r="J807" s="537"/>
    </row>
    <row r="808" spans="1:10" ht="20.25" customHeight="1">
      <c r="A808" s="554" t="s">
        <v>3455</v>
      </c>
      <c r="B808" s="519" t="s">
        <v>3456</v>
      </c>
      <c r="C808" s="519" t="s">
        <v>3457</v>
      </c>
      <c r="D808" s="521"/>
      <c r="E808" s="521"/>
      <c r="F808" s="523">
        <v>0</v>
      </c>
      <c r="G808" s="523">
        <v>0</v>
      </c>
      <c r="H808" s="523">
        <f t="shared" si="33"/>
        <v>0</v>
      </c>
      <c r="I808" s="555">
        <f aca="true" t="shared" si="34" ref="I808:I839">H808*D808</f>
        <v>0</v>
      </c>
      <c r="J808" s="537"/>
    </row>
    <row r="809" spans="1:10" ht="20.25" customHeight="1">
      <c r="A809" s="554"/>
      <c r="B809" s="528" t="s">
        <v>3458</v>
      </c>
      <c r="C809" s="528" t="s">
        <v>3458</v>
      </c>
      <c r="D809" s="521"/>
      <c r="E809" s="521"/>
      <c r="F809" s="523">
        <v>0</v>
      </c>
      <c r="G809" s="523">
        <v>0</v>
      </c>
      <c r="H809" s="523">
        <f t="shared" si="33"/>
        <v>0</v>
      </c>
      <c r="I809" s="555">
        <f t="shared" si="34"/>
        <v>0</v>
      </c>
      <c r="J809" s="537"/>
    </row>
    <row r="810" spans="1:10" ht="20.25" customHeight="1">
      <c r="A810" s="554"/>
      <c r="B810" s="528" t="s">
        <v>3459</v>
      </c>
      <c r="C810" s="528" t="s">
        <v>3459</v>
      </c>
      <c r="D810" s="521">
        <v>4</v>
      </c>
      <c r="E810" s="521" t="s">
        <v>567</v>
      </c>
      <c r="F810" s="523">
        <v>60.145563218275925</v>
      </c>
      <c r="G810" s="523">
        <v>25.95410724039926</v>
      </c>
      <c r="H810" s="523">
        <f t="shared" si="33"/>
        <v>86.09967045867518</v>
      </c>
      <c r="I810" s="555">
        <f t="shared" si="34"/>
        <v>344.3986818347007</v>
      </c>
      <c r="J810" s="537"/>
    </row>
    <row r="811" spans="1:10" ht="20.25" customHeight="1">
      <c r="A811" s="554"/>
      <c r="B811" s="519" t="s">
        <v>3460</v>
      </c>
      <c r="C811" s="519" t="s">
        <v>3461</v>
      </c>
      <c r="D811" s="521"/>
      <c r="E811" s="521"/>
      <c r="F811" s="523">
        <v>0</v>
      </c>
      <c r="G811" s="523">
        <v>0</v>
      </c>
      <c r="H811" s="523">
        <f t="shared" si="33"/>
        <v>0</v>
      </c>
      <c r="I811" s="555">
        <f t="shared" si="34"/>
        <v>0</v>
      </c>
      <c r="J811" s="537"/>
    </row>
    <row r="812" spans="1:10" ht="20.25" customHeight="1">
      <c r="A812" s="554"/>
      <c r="B812" s="528" t="s">
        <v>3462</v>
      </c>
      <c r="C812" s="528" t="s">
        <v>3463</v>
      </c>
      <c r="D812" s="521">
        <v>29</v>
      </c>
      <c r="E812" s="521" t="s">
        <v>983</v>
      </c>
      <c r="F812" s="523">
        <v>682.4380112062101</v>
      </c>
      <c r="G812" s="523">
        <v>291.16891442014526</v>
      </c>
      <c r="H812" s="523">
        <f t="shared" si="33"/>
        <v>973.6069256263554</v>
      </c>
      <c r="I812" s="555">
        <f t="shared" si="34"/>
        <v>28234.600843164306</v>
      </c>
      <c r="J812" s="537"/>
    </row>
    <row r="813" spans="1:10" ht="20.25" customHeight="1">
      <c r="A813" s="554"/>
      <c r="B813" s="528" t="s">
        <v>3464</v>
      </c>
      <c r="C813" s="528" t="s">
        <v>3465</v>
      </c>
      <c r="D813" s="521">
        <v>1</v>
      </c>
      <c r="E813" s="521" t="s">
        <v>983</v>
      </c>
      <c r="F813" s="523">
        <v>738.668598064334</v>
      </c>
      <c r="G813" s="523">
        <v>313.08880744170756</v>
      </c>
      <c r="H813" s="523">
        <f t="shared" si="33"/>
        <v>1051.7574055060416</v>
      </c>
      <c r="I813" s="555">
        <f t="shared" si="34"/>
        <v>1051.7574055060416</v>
      </c>
      <c r="J813" s="537"/>
    </row>
    <row r="814" spans="1:10" ht="20.25" customHeight="1">
      <c r="A814" s="554"/>
      <c r="B814" s="528" t="s">
        <v>3466</v>
      </c>
      <c r="C814" s="528" t="s">
        <v>3467</v>
      </c>
      <c r="D814" s="521">
        <v>6</v>
      </c>
      <c r="E814" s="521" t="s">
        <v>983</v>
      </c>
      <c r="F814" s="523">
        <v>738.668598064334</v>
      </c>
      <c r="G814" s="523">
        <v>313.08880744170756</v>
      </c>
      <c r="H814" s="523">
        <f t="shared" si="33"/>
        <v>1051.7574055060416</v>
      </c>
      <c r="I814" s="555">
        <f t="shared" si="34"/>
        <v>6310.54443303625</v>
      </c>
      <c r="J814" s="537"/>
    </row>
    <row r="815" spans="1:10" ht="20.25" customHeight="1">
      <c r="A815" s="554"/>
      <c r="B815" s="528" t="s">
        <v>3468</v>
      </c>
      <c r="C815" s="528" t="s">
        <v>3469</v>
      </c>
      <c r="D815" s="521">
        <v>4</v>
      </c>
      <c r="E815" s="521" t="s">
        <v>983</v>
      </c>
      <c r="F815" s="523">
        <v>876.924895209401</v>
      </c>
      <c r="G815" s="523">
        <v>367.00419254370087</v>
      </c>
      <c r="H815" s="523">
        <f t="shared" si="33"/>
        <v>1243.9290877531018</v>
      </c>
      <c r="I815" s="555">
        <f t="shared" si="34"/>
        <v>4975.716351012407</v>
      </c>
      <c r="J815" s="537"/>
    </row>
    <row r="816" spans="1:10" ht="20.25" customHeight="1">
      <c r="A816" s="554"/>
      <c r="B816" s="519" t="s">
        <v>3470</v>
      </c>
      <c r="C816" s="519" t="s">
        <v>3471</v>
      </c>
      <c r="D816" s="521"/>
      <c r="E816" s="521"/>
      <c r="F816" s="523">
        <v>0</v>
      </c>
      <c r="G816" s="523">
        <v>0</v>
      </c>
      <c r="H816" s="523">
        <f t="shared" si="33"/>
        <v>0</v>
      </c>
      <c r="I816" s="555">
        <f t="shared" si="34"/>
        <v>0</v>
      </c>
      <c r="J816" s="537"/>
    </row>
    <row r="817" spans="1:10" ht="20.25" customHeight="1">
      <c r="A817" s="554"/>
      <c r="B817" s="528" t="s">
        <v>3472</v>
      </c>
      <c r="C817" s="528" t="s">
        <v>3473</v>
      </c>
      <c r="D817" s="521">
        <v>17</v>
      </c>
      <c r="E817" s="521" t="s">
        <v>983</v>
      </c>
      <c r="F817" s="523">
        <v>1803.9197545782094</v>
      </c>
      <c r="G817" s="523">
        <v>728.5433165643467</v>
      </c>
      <c r="H817" s="523">
        <f t="shared" si="33"/>
        <v>2532.463071142556</v>
      </c>
      <c r="I817" s="555">
        <f t="shared" si="34"/>
        <v>43051.872209423454</v>
      </c>
      <c r="J817" s="537"/>
    </row>
    <row r="818" spans="1:10" ht="20.25" customHeight="1">
      <c r="A818" s="554"/>
      <c r="B818" s="528" t="s">
        <v>3474</v>
      </c>
      <c r="C818" s="528" t="s">
        <v>3475</v>
      </c>
      <c r="D818" s="521">
        <v>38</v>
      </c>
      <c r="E818" s="521" t="s">
        <v>983</v>
      </c>
      <c r="F818" s="523">
        <v>1988.8974193512847</v>
      </c>
      <c r="G818" s="523">
        <v>800.6822210686723</v>
      </c>
      <c r="H818" s="523">
        <f t="shared" si="33"/>
        <v>2789.5796404199573</v>
      </c>
      <c r="I818" s="555">
        <f t="shared" si="34"/>
        <v>106004.02633595838</v>
      </c>
      <c r="J818" s="537"/>
    </row>
    <row r="819" spans="1:10" ht="20.25" customHeight="1">
      <c r="A819" s="554" t="s">
        <v>3476</v>
      </c>
      <c r="B819" s="519" t="s">
        <v>3477</v>
      </c>
      <c r="C819" s="519" t="s">
        <v>3478</v>
      </c>
      <c r="D819" s="521"/>
      <c r="E819" s="521"/>
      <c r="F819" s="523">
        <v>0</v>
      </c>
      <c r="G819" s="523">
        <v>0</v>
      </c>
      <c r="H819" s="523">
        <f t="shared" si="33"/>
        <v>0</v>
      </c>
      <c r="I819" s="555">
        <f t="shared" si="34"/>
        <v>0</v>
      </c>
      <c r="J819" s="537"/>
    </row>
    <row r="820" spans="1:10" ht="20.25" customHeight="1">
      <c r="A820" s="554"/>
      <c r="B820" s="528" t="s">
        <v>3479</v>
      </c>
      <c r="C820" s="528" t="s">
        <v>3479</v>
      </c>
      <c r="D820" s="529">
        <v>16314</v>
      </c>
      <c r="E820" s="521" t="s">
        <v>567</v>
      </c>
      <c r="F820" s="523">
        <v>2.1462814563270443</v>
      </c>
      <c r="G820" s="523">
        <v>3.338660043175402</v>
      </c>
      <c r="H820" s="523">
        <f t="shared" si="33"/>
        <v>5.484941499502446</v>
      </c>
      <c r="I820" s="555">
        <f t="shared" si="34"/>
        <v>89481.33562288289</v>
      </c>
      <c r="J820" s="537"/>
    </row>
    <row r="821" spans="1:10" ht="20.25" customHeight="1">
      <c r="A821" s="554"/>
      <c r="B821" s="528" t="s">
        <v>3480</v>
      </c>
      <c r="C821" s="528" t="s">
        <v>3480</v>
      </c>
      <c r="D821" s="521">
        <v>11463</v>
      </c>
      <c r="E821" s="521" t="s">
        <v>567</v>
      </c>
      <c r="F821" s="523">
        <v>3.815611477914745</v>
      </c>
      <c r="G821" s="523">
        <v>3.9845317777182627</v>
      </c>
      <c r="H821" s="523">
        <f t="shared" si="33"/>
        <v>7.800143255633008</v>
      </c>
      <c r="I821" s="555">
        <f t="shared" si="34"/>
        <v>89413.04213932117</v>
      </c>
      <c r="J821" s="537"/>
    </row>
    <row r="822" spans="1:10" ht="20.25" customHeight="1">
      <c r="A822" s="554"/>
      <c r="B822" s="528" t="s">
        <v>3481</v>
      </c>
      <c r="C822" s="528" t="s">
        <v>3482</v>
      </c>
      <c r="D822" s="521">
        <v>522</v>
      </c>
      <c r="E822" s="521" t="s">
        <v>567</v>
      </c>
      <c r="F822" s="523">
        <v>6.955541756615421</v>
      </c>
      <c r="G822" s="523">
        <v>5.216656317461566</v>
      </c>
      <c r="H822" s="523">
        <f t="shared" si="33"/>
        <v>12.172198074076988</v>
      </c>
      <c r="I822" s="555">
        <f t="shared" si="34"/>
        <v>6353.887394668188</v>
      </c>
      <c r="J822" s="537"/>
    </row>
    <row r="823" spans="1:10" ht="20.25" customHeight="1">
      <c r="A823" s="554" t="s">
        <v>3483</v>
      </c>
      <c r="B823" s="519" t="s">
        <v>3484</v>
      </c>
      <c r="C823" s="519" t="s">
        <v>3485</v>
      </c>
      <c r="D823" s="521"/>
      <c r="E823" s="521"/>
      <c r="F823" s="523">
        <v>0</v>
      </c>
      <c r="G823" s="523">
        <v>0</v>
      </c>
      <c r="H823" s="523">
        <f t="shared" si="33"/>
        <v>0</v>
      </c>
      <c r="I823" s="555">
        <f t="shared" si="34"/>
        <v>0</v>
      </c>
      <c r="J823" s="537"/>
    </row>
    <row r="824" spans="1:10" ht="20.25" customHeight="1">
      <c r="A824" s="554"/>
      <c r="B824" s="528" t="s">
        <v>3486</v>
      </c>
      <c r="C824" s="528" t="s">
        <v>900</v>
      </c>
      <c r="D824" s="521">
        <v>177</v>
      </c>
      <c r="E824" s="521" t="s">
        <v>567</v>
      </c>
      <c r="F824" s="523">
        <v>213.97233740993784</v>
      </c>
      <c r="G824" s="523">
        <v>99.08666056709855</v>
      </c>
      <c r="H824" s="523">
        <f t="shared" si="33"/>
        <v>313.05899797703637</v>
      </c>
      <c r="I824" s="555">
        <f t="shared" si="34"/>
        <v>55411.442641935435</v>
      </c>
      <c r="J824" s="537"/>
    </row>
    <row r="825" spans="1:10" ht="20.25" customHeight="1">
      <c r="A825" s="554"/>
      <c r="B825" s="528" t="s">
        <v>901</v>
      </c>
      <c r="C825" s="528" t="s">
        <v>902</v>
      </c>
      <c r="D825" s="521">
        <v>145</v>
      </c>
      <c r="E825" s="521" t="s">
        <v>567</v>
      </c>
      <c r="F825" s="523">
        <v>185.44467971959085</v>
      </c>
      <c r="G825" s="523">
        <v>87.95779375651387</v>
      </c>
      <c r="H825" s="523">
        <f t="shared" si="33"/>
        <v>273.4024734761047</v>
      </c>
      <c r="I825" s="555">
        <f t="shared" si="34"/>
        <v>39643.35865403518</v>
      </c>
      <c r="J825" s="537"/>
    </row>
    <row r="826" spans="1:10" ht="20.25" customHeight="1">
      <c r="A826" s="554" t="s">
        <v>903</v>
      </c>
      <c r="B826" s="519" t="s">
        <v>904</v>
      </c>
      <c r="C826" s="519" t="s">
        <v>905</v>
      </c>
      <c r="D826" s="521">
        <v>1</v>
      </c>
      <c r="E826" s="521" t="s">
        <v>567</v>
      </c>
      <c r="F826" s="523">
        <v>604.3173407911952</v>
      </c>
      <c r="G826" s="523">
        <v>241.9336152715318</v>
      </c>
      <c r="H826" s="523">
        <f t="shared" si="33"/>
        <v>846.250956062727</v>
      </c>
      <c r="I826" s="555">
        <f t="shared" si="34"/>
        <v>846.250956062727</v>
      </c>
      <c r="J826" s="537"/>
    </row>
    <row r="827" spans="1:10" ht="20.25" customHeight="1">
      <c r="A827" s="554" t="s">
        <v>906</v>
      </c>
      <c r="B827" s="519" t="s">
        <v>907</v>
      </c>
      <c r="C827" s="519" t="s">
        <v>908</v>
      </c>
      <c r="D827" s="521">
        <v>1</v>
      </c>
      <c r="E827" s="521" t="s">
        <v>567</v>
      </c>
      <c r="F827" s="523">
        <v>786.6916456496516</v>
      </c>
      <c r="G827" s="523">
        <v>309.93894067478317</v>
      </c>
      <c r="H827" s="523">
        <f t="shared" si="33"/>
        <v>1096.6305863244347</v>
      </c>
      <c r="I827" s="555">
        <f t="shared" si="34"/>
        <v>1096.6305863244347</v>
      </c>
      <c r="J827" s="537"/>
    </row>
    <row r="828" spans="1:10" ht="20.25" customHeight="1">
      <c r="A828" s="554"/>
      <c r="B828" s="519" t="s">
        <v>3440</v>
      </c>
      <c r="C828" s="519" t="s">
        <v>3441</v>
      </c>
      <c r="D828" s="521"/>
      <c r="E828" s="521"/>
      <c r="F828" s="523">
        <v>0</v>
      </c>
      <c r="G828" s="523">
        <v>0</v>
      </c>
      <c r="H828" s="523">
        <f t="shared" si="33"/>
        <v>0</v>
      </c>
      <c r="I828" s="555">
        <f t="shared" si="34"/>
        <v>0</v>
      </c>
      <c r="J828" s="537"/>
    </row>
    <row r="829" spans="1:10" ht="20.25" customHeight="1">
      <c r="A829" s="554"/>
      <c r="B829" s="528" t="s">
        <v>3439</v>
      </c>
      <c r="C829" s="528" t="s">
        <v>3439</v>
      </c>
      <c r="D829" s="521">
        <v>1</v>
      </c>
      <c r="E829" s="521" t="s">
        <v>567</v>
      </c>
      <c r="F829" s="523">
        <v>383.2503507895097</v>
      </c>
      <c r="G829" s="523">
        <v>156.9766409585863</v>
      </c>
      <c r="H829" s="523">
        <f t="shared" si="33"/>
        <v>540.226991748096</v>
      </c>
      <c r="I829" s="555">
        <f t="shared" si="34"/>
        <v>540.226991748096</v>
      </c>
      <c r="J829" s="537"/>
    </row>
    <row r="830" spans="1:10" ht="20.25" customHeight="1">
      <c r="A830" s="554"/>
      <c r="B830" s="528" t="s">
        <v>3428</v>
      </c>
      <c r="C830" s="528" t="s">
        <v>3428</v>
      </c>
      <c r="D830" s="521">
        <v>1</v>
      </c>
      <c r="E830" s="521" t="s">
        <v>567</v>
      </c>
      <c r="F830" s="523">
        <v>1251.7391674969588</v>
      </c>
      <c r="G830" s="523">
        <v>498.1857100734677</v>
      </c>
      <c r="H830" s="523">
        <f t="shared" si="33"/>
        <v>1749.9248775704264</v>
      </c>
      <c r="I830" s="555">
        <f t="shared" si="34"/>
        <v>1749.9248775704264</v>
      </c>
      <c r="J830" s="537"/>
    </row>
    <row r="831" spans="1:10" ht="20.25" customHeight="1">
      <c r="A831" s="554" t="s">
        <v>909</v>
      </c>
      <c r="B831" s="519" t="s">
        <v>910</v>
      </c>
      <c r="C831" s="519" t="s">
        <v>911</v>
      </c>
      <c r="D831" s="521">
        <v>3</v>
      </c>
      <c r="E831" s="521" t="s">
        <v>567</v>
      </c>
      <c r="F831" s="523">
        <v>114.96516874862918</v>
      </c>
      <c r="G831" s="523">
        <v>82.36355088655033</v>
      </c>
      <c r="H831" s="523">
        <f t="shared" si="33"/>
        <v>197.3287196351795</v>
      </c>
      <c r="I831" s="555">
        <f t="shared" si="34"/>
        <v>591.9861589055386</v>
      </c>
      <c r="J831" s="537"/>
    </row>
    <row r="832" spans="1:10" ht="20.25" customHeight="1">
      <c r="A832" s="554" t="s">
        <v>912</v>
      </c>
      <c r="B832" s="519" t="s">
        <v>913</v>
      </c>
      <c r="C832" s="519" t="s">
        <v>914</v>
      </c>
      <c r="D832" s="521"/>
      <c r="E832" s="521"/>
      <c r="F832" s="523">
        <v>0</v>
      </c>
      <c r="G832" s="523">
        <v>0</v>
      </c>
      <c r="H832" s="523">
        <f t="shared" si="33"/>
        <v>0</v>
      </c>
      <c r="I832" s="555">
        <f t="shared" si="34"/>
        <v>0</v>
      </c>
      <c r="J832" s="537"/>
    </row>
    <row r="833" spans="1:10" ht="20.25" customHeight="1">
      <c r="A833" s="554"/>
      <c r="B833" s="528" t="s">
        <v>915</v>
      </c>
      <c r="C833" s="528" t="s">
        <v>916</v>
      </c>
      <c r="D833" s="521">
        <v>25811</v>
      </c>
      <c r="E833" s="521" t="s">
        <v>1341</v>
      </c>
      <c r="F833" s="523">
        <v>2.2555828267881437</v>
      </c>
      <c r="G833" s="523">
        <v>4.014341242389472</v>
      </c>
      <c r="H833" s="523">
        <f t="shared" si="33"/>
        <v>6.269924069177616</v>
      </c>
      <c r="I833" s="555">
        <f t="shared" si="34"/>
        <v>161833.01014954344</v>
      </c>
      <c r="J833" s="537"/>
    </row>
    <row r="834" spans="1:10" ht="20.25" customHeight="1">
      <c r="A834" s="554"/>
      <c r="B834" s="528" t="s">
        <v>917</v>
      </c>
      <c r="C834" s="528" t="s">
        <v>918</v>
      </c>
      <c r="D834" s="521">
        <v>10778</v>
      </c>
      <c r="E834" s="521" t="s">
        <v>1341</v>
      </c>
      <c r="F834" s="523">
        <v>2.901454561331004</v>
      </c>
      <c r="G834" s="523">
        <v>4.8887522060782675</v>
      </c>
      <c r="H834" s="523">
        <f t="shared" si="33"/>
        <v>7.790206767409272</v>
      </c>
      <c r="I834" s="555">
        <f t="shared" si="34"/>
        <v>83962.84853913714</v>
      </c>
      <c r="J834" s="537"/>
    </row>
    <row r="835" spans="1:10" ht="20.25" customHeight="1">
      <c r="A835" s="554"/>
      <c r="B835" s="528" t="s">
        <v>919</v>
      </c>
      <c r="C835" s="528" t="s">
        <v>920</v>
      </c>
      <c r="D835" s="521">
        <v>12758</v>
      </c>
      <c r="E835" s="521" t="s">
        <v>1341</v>
      </c>
      <c r="F835" s="523">
        <v>3.338660043175402</v>
      </c>
      <c r="G835" s="523">
        <v>5.365703640817611</v>
      </c>
      <c r="H835" s="523">
        <f t="shared" si="33"/>
        <v>8.704363683993012</v>
      </c>
      <c r="I835" s="555">
        <f t="shared" si="34"/>
        <v>111050.27188038285</v>
      </c>
      <c r="J835" s="537"/>
    </row>
    <row r="836" spans="1:10" ht="20.25" customHeight="1">
      <c r="A836" s="554"/>
      <c r="B836" s="528" t="s">
        <v>921</v>
      </c>
      <c r="C836" s="528" t="s">
        <v>922</v>
      </c>
      <c r="D836" s="521">
        <v>12574</v>
      </c>
      <c r="E836" s="521" t="s">
        <v>1341</v>
      </c>
      <c r="F836" s="523">
        <v>4.709895418051014</v>
      </c>
      <c r="G836" s="523">
        <v>6.836303897930585</v>
      </c>
      <c r="H836" s="523">
        <f t="shared" si="33"/>
        <v>11.5461993159816</v>
      </c>
      <c r="I836" s="555">
        <f t="shared" si="34"/>
        <v>145181.91019915263</v>
      </c>
      <c r="J836" s="537"/>
    </row>
    <row r="837" spans="1:10" ht="20.25" customHeight="1">
      <c r="A837" s="554"/>
      <c r="B837" s="528" t="s">
        <v>923</v>
      </c>
      <c r="C837" s="528" t="s">
        <v>924</v>
      </c>
      <c r="D837" s="521">
        <v>17516</v>
      </c>
      <c r="E837" s="521" t="s">
        <v>1341</v>
      </c>
      <c r="F837" s="523">
        <v>6.031448351807944</v>
      </c>
      <c r="G837" s="523">
        <v>7.6610324205007</v>
      </c>
      <c r="H837" s="523">
        <f t="shared" si="33"/>
        <v>13.692480772308643</v>
      </c>
      <c r="I837" s="555">
        <f t="shared" si="34"/>
        <v>239837.4932077582</v>
      </c>
      <c r="J837" s="537"/>
    </row>
    <row r="838" spans="1:10" ht="20.25" customHeight="1">
      <c r="A838" s="554"/>
      <c r="B838" s="528" t="s">
        <v>925</v>
      </c>
      <c r="C838" s="528" t="s">
        <v>926</v>
      </c>
      <c r="D838" s="521">
        <v>2763</v>
      </c>
      <c r="E838" s="521" t="s">
        <v>1341</v>
      </c>
      <c r="F838" s="523">
        <v>7.810079743856745</v>
      </c>
      <c r="G838" s="523">
        <v>9.30055297741719</v>
      </c>
      <c r="H838" s="523">
        <f t="shared" si="33"/>
        <v>17.110632721273937</v>
      </c>
      <c r="I838" s="555">
        <f t="shared" si="34"/>
        <v>47276.67820887989</v>
      </c>
      <c r="J838" s="537"/>
    </row>
    <row r="839" spans="1:10" ht="20.25" customHeight="1">
      <c r="A839" s="554"/>
      <c r="B839" s="528" t="s">
        <v>927</v>
      </c>
      <c r="C839" s="528" t="s">
        <v>928</v>
      </c>
      <c r="D839" s="521">
        <v>6579</v>
      </c>
      <c r="E839" s="521" t="s">
        <v>1341</v>
      </c>
      <c r="F839" s="523">
        <v>11.3275965750594</v>
      </c>
      <c r="G839" s="523">
        <v>11.29778711038819</v>
      </c>
      <c r="H839" s="523">
        <f t="shared" si="33"/>
        <v>22.62538368544759</v>
      </c>
      <c r="I839" s="555">
        <f t="shared" si="34"/>
        <v>148852.39926655972</v>
      </c>
      <c r="J839" s="537"/>
    </row>
    <row r="840" spans="1:10" ht="20.25" customHeight="1">
      <c r="A840" s="554"/>
      <c r="B840" s="528" t="s">
        <v>929</v>
      </c>
      <c r="C840" s="528" t="s">
        <v>930</v>
      </c>
      <c r="D840" s="521">
        <v>550</v>
      </c>
      <c r="E840" s="521" t="s">
        <v>1341</v>
      </c>
      <c r="F840" s="523">
        <v>15.361810793896346</v>
      </c>
      <c r="G840" s="523">
        <v>14.119749765929306</v>
      </c>
      <c r="H840" s="523">
        <f t="shared" si="33"/>
        <v>29.481560559825652</v>
      </c>
      <c r="I840" s="555">
        <f>H840*D840</f>
        <v>16214.85830790411</v>
      </c>
      <c r="J840" s="537"/>
    </row>
    <row r="841" spans="1:10" ht="20.25" customHeight="1">
      <c r="A841" s="554"/>
      <c r="B841" s="528" t="s">
        <v>931</v>
      </c>
      <c r="C841" s="528" t="s">
        <v>932</v>
      </c>
      <c r="D841" s="521">
        <v>9137</v>
      </c>
      <c r="E841" s="521" t="s">
        <v>1341</v>
      </c>
      <c r="F841" s="523">
        <v>18.28313833167482</v>
      </c>
      <c r="G841" s="523">
        <v>17.7565044558168</v>
      </c>
      <c r="H841" s="523">
        <f t="shared" si="33"/>
        <v>36.039642787491616</v>
      </c>
      <c r="I841" s="555">
        <f>H841*D841</f>
        <v>329294.2161493109</v>
      </c>
      <c r="J841" s="537"/>
    </row>
    <row r="842" spans="1:10" ht="20.25" customHeight="1">
      <c r="A842" s="554"/>
      <c r="B842" s="528" t="s">
        <v>933</v>
      </c>
      <c r="C842" s="528" t="s">
        <v>934</v>
      </c>
      <c r="D842" s="521">
        <v>60</v>
      </c>
      <c r="E842" s="521" t="s">
        <v>1341</v>
      </c>
      <c r="F842" s="523">
        <v>27.991087326265205</v>
      </c>
      <c r="G842" s="523">
        <v>24.67230025953727</v>
      </c>
      <c r="H842" s="523">
        <f t="shared" si="33"/>
        <v>52.663387585802475</v>
      </c>
      <c r="I842" s="555">
        <f>H842*D842</f>
        <v>3159.8032551481483</v>
      </c>
      <c r="J842" s="537"/>
    </row>
    <row r="843" spans="1:10" ht="20.25" customHeight="1">
      <c r="A843" s="554"/>
      <c r="B843" s="528" t="s">
        <v>935</v>
      </c>
      <c r="C843" s="528" t="s">
        <v>936</v>
      </c>
      <c r="D843" s="521">
        <v>1500</v>
      </c>
      <c r="E843" s="521" t="s">
        <v>1341</v>
      </c>
      <c r="F843" s="523">
        <v>39.99436510053867</v>
      </c>
      <c r="G843" s="523">
        <v>33.108378761489405</v>
      </c>
      <c r="H843" s="523">
        <f t="shared" si="33"/>
        <v>73.10274386202808</v>
      </c>
      <c r="I843" s="555">
        <f>H843*D843</f>
        <v>109654.11579304212</v>
      </c>
      <c r="J843" s="537"/>
    </row>
    <row r="844" spans="1:10" ht="20.25" customHeight="1">
      <c r="A844" s="554"/>
      <c r="B844" s="528" t="s">
        <v>937</v>
      </c>
      <c r="C844" s="528" t="s">
        <v>938</v>
      </c>
      <c r="D844" s="521">
        <v>0.3</v>
      </c>
      <c r="E844" s="521"/>
      <c r="F844" s="523">
        <v>630369.9881853093</v>
      </c>
      <c r="G844" s="523">
        <v>766095.4518433026</v>
      </c>
      <c r="H844" s="523">
        <f t="shared" si="33"/>
        <v>1396465.440028612</v>
      </c>
      <c r="I844" s="555">
        <f>SUM(I833:I843)*0.3</f>
        <v>418895.28148704575</v>
      </c>
      <c r="J844" s="537"/>
    </row>
    <row r="845" spans="1:10" ht="20.25" customHeight="1">
      <c r="A845" s="554"/>
      <c r="B845" s="519" t="s">
        <v>939</v>
      </c>
      <c r="C845" s="519" t="s">
        <v>940</v>
      </c>
      <c r="D845" s="521"/>
      <c r="E845" s="521"/>
      <c r="F845" s="523">
        <v>0</v>
      </c>
      <c r="G845" s="523">
        <v>0</v>
      </c>
      <c r="H845" s="523">
        <f t="shared" si="33"/>
        <v>0</v>
      </c>
      <c r="I845" s="555">
        <f aca="true" t="shared" si="35" ref="I845:I850">H845*D845</f>
        <v>0</v>
      </c>
      <c r="J845" s="537"/>
    </row>
    <row r="846" spans="1:10" ht="20.25" customHeight="1">
      <c r="A846" s="554"/>
      <c r="B846" s="528" t="s">
        <v>3427</v>
      </c>
      <c r="C846" s="528" t="s">
        <v>3427</v>
      </c>
      <c r="D846" s="521">
        <v>1000</v>
      </c>
      <c r="E846" s="521" t="s">
        <v>1341</v>
      </c>
      <c r="F846" s="523">
        <v>23.191763514200563</v>
      </c>
      <c r="G846" s="523">
        <v>11.546199315981598</v>
      </c>
      <c r="H846" s="523">
        <f t="shared" si="33"/>
        <v>34.73796283018216</v>
      </c>
      <c r="I846" s="555">
        <f t="shared" si="35"/>
        <v>34737.962830182165</v>
      </c>
      <c r="J846" s="537"/>
    </row>
    <row r="847" spans="1:10" ht="20.25" customHeight="1">
      <c r="A847" s="554"/>
      <c r="B847" s="528" t="s">
        <v>3429</v>
      </c>
      <c r="C847" s="528" t="s">
        <v>3429</v>
      </c>
      <c r="D847" s="521">
        <v>1500</v>
      </c>
      <c r="E847" s="521" t="s">
        <v>1341</v>
      </c>
      <c r="F847" s="523">
        <v>23.76807983117727</v>
      </c>
      <c r="G847" s="523">
        <v>12.400737303222924</v>
      </c>
      <c r="H847" s="523">
        <f t="shared" si="33"/>
        <v>36.16881713440019</v>
      </c>
      <c r="I847" s="555">
        <f t="shared" si="35"/>
        <v>54253.22570160029</v>
      </c>
      <c r="J847" s="537"/>
    </row>
    <row r="848" spans="1:10" ht="20.25" customHeight="1">
      <c r="A848" s="554" t="s">
        <v>941</v>
      </c>
      <c r="B848" s="519" t="s">
        <v>942</v>
      </c>
      <c r="C848" s="519" t="s">
        <v>574</v>
      </c>
      <c r="D848" s="521"/>
      <c r="E848" s="521"/>
      <c r="F848" s="523">
        <v>0</v>
      </c>
      <c r="G848" s="523">
        <v>0</v>
      </c>
      <c r="H848" s="523">
        <f t="shared" si="33"/>
        <v>0</v>
      </c>
      <c r="I848" s="555">
        <f t="shared" si="35"/>
        <v>0</v>
      </c>
      <c r="J848" s="537"/>
    </row>
    <row r="849" spans="1:10" ht="20.25" customHeight="1">
      <c r="A849" s="554"/>
      <c r="B849" s="528" t="s">
        <v>943</v>
      </c>
      <c r="C849" s="528" t="s">
        <v>944</v>
      </c>
      <c r="D849" s="521">
        <v>100</v>
      </c>
      <c r="E849" s="521" t="s">
        <v>1341</v>
      </c>
      <c r="F849" s="523">
        <v>6.8561768743780585</v>
      </c>
      <c r="G849" s="523">
        <v>13.930956489678314</v>
      </c>
      <c r="H849" s="523">
        <f t="shared" si="33"/>
        <v>20.787133364056373</v>
      </c>
      <c r="I849" s="555">
        <f t="shared" si="35"/>
        <v>2078.713336405637</v>
      </c>
      <c r="J849" s="537"/>
    </row>
    <row r="850" spans="1:10" ht="20.25" customHeight="1">
      <c r="A850" s="554"/>
      <c r="B850" s="528" t="s">
        <v>945</v>
      </c>
      <c r="C850" s="528" t="s">
        <v>946</v>
      </c>
      <c r="D850" s="521">
        <v>1500</v>
      </c>
      <c r="E850" s="521" t="s">
        <v>1341</v>
      </c>
      <c r="F850" s="523">
        <v>17.47828278555218</v>
      </c>
      <c r="G850" s="523">
        <v>25.586457176121016</v>
      </c>
      <c r="H850" s="523">
        <f t="shared" si="33"/>
        <v>43.0647399616732</v>
      </c>
      <c r="I850" s="555">
        <f t="shared" si="35"/>
        <v>64597.10994250979</v>
      </c>
      <c r="J850" s="537"/>
    </row>
    <row r="851" spans="1:10" ht="20.25" customHeight="1">
      <c r="A851" s="554"/>
      <c r="B851" s="528" t="s">
        <v>937</v>
      </c>
      <c r="C851" s="528" t="s">
        <v>938</v>
      </c>
      <c r="D851" s="521">
        <v>0.25</v>
      </c>
      <c r="E851" s="521"/>
      <c r="F851" s="523">
        <v>26910.63334276901</v>
      </c>
      <c r="G851" s="523">
        <v>39766.96856753847</v>
      </c>
      <c r="H851" s="523">
        <f t="shared" si="33"/>
        <v>66677.60191030748</v>
      </c>
      <c r="I851" s="555">
        <f>SUM(I849:I850)*D851</f>
        <v>16668.955819728857</v>
      </c>
      <c r="J851" s="537"/>
    </row>
    <row r="852" spans="1:10" ht="20.25" customHeight="1">
      <c r="A852" s="554"/>
      <c r="B852" s="519" t="s">
        <v>947</v>
      </c>
      <c r="C852" s="519" t="s">
        <v>948</v>
      </c>
      <c r="D852" s="521">
        <v>20</v>
      </c>
      <c r="E852" s="521" t="s">
        <v>567</v>
      </c>
      <c r="F852" s="523">
        <v>311.9163018313067</v>
      </c>
      <c r="G852" s="523">
        <v>152.91261727507816</v>
      </c>
      <c r="H852" s="523">
        <f t="shared" si="33"/>
        <v>464.8289191063849</v>
      </c>
      <c r="I852" s="555">
        <f aca="true" t="shared" si="36" ref="I852:I883">H852*D852</f>
        <v>9296.578382127698</v>
      </c>
      <c r="J852" s="537"/>
    </row>
    <row r="853" spans="1:10" ht="20.25" customHeight="1">
      <c r="A853" s="554" t="s">
        <v>949</v>
      </c>
      <c r="B853" s="519" t="s">
        <v>950</v>
      </c>
      <c r="C853" s="519" t="s">
        <v>951</v>
      </c>
      <c r="D853" s="521"/>
      <c r="E853" s="521"/>
      <c r="F853" s="523">
        <v>0</v>
      </c>
      <c r="G853" s="523">
        <v>0</v>
      </c>
      <c r="H853" s="523">
        <f t="shared" si="33"/>
        <v>0</v>
      </c>
      <c r="I853" s="555">
        <f t="shared" si="36"/>
        <v>0</v>
      </c>
      <c r="J853" s="537"/>
    </row>
    <row r="854" spans="1:10" ht="20.25" customHeight="1">
      <c r="A854" s="554"/>
      <c r="B854" s="528" t="s">
        <v>952</v>
      </c>
      <c r="C854" s="528" t="s">
        <v>953</v>
      </c>
      <c r="D854" s="521">
        <v>100026</v>
      </c>
      <c r="E854" s="521" t="s">
        <v>1341</v>
      </c>
      <c r="F854" s="523">
        <v>1.5004097217841836</v>
      </c>
      <c r="G854" s="523">
        <v>2.8418356319885865</v>
      </c>
      <c r="H854" s="523">
        <f t="shared" si="33"/>
        <v>4.34224535377277</v>
      </c>
      <c r="I854" s="555">
        <f t="shared" si="36"/>
        <v>434337.4337564751</v>
      </c>
      <c r="J854" s="537"/>
    </row>
    <row r="855" spans="1:10" ht="20.25" customHeight="1">
      <c r="A855" s="554" t="s">
        <v>954</v>
      </c>
      <c r="B855" s="519" t="s">
        <v>955</v>
      </c>
      <c r="C855" s="519" t="s">
        <v>956</v>
      </c>
      <c r="D855" s="521">
        <v>11</v>
      </c>
      <c r="E855" s="521" t="s">
        <v>567</v>
      </c>
      <c r="F855" s="523">
        <v>6.498463298323551</v>
      </c>
      <c r="G855" s="523">
        <v>5.037799529434313</v>
      </c>
      <c r="H855" s="523">
        <f t="shared" si="33"/>
        <v>11.536262827757863</v>
      </c>
      <c r="I855" s="555">
        <f t="shared" si="36"/>
        <v>126.89889110533649</v>
      </c>
      <c r="J855" s="537"/>
    </row>
    <row r="856" spans="1:10" ht="20.25" customHeight="1">
      <c r="A856" s="520"/>
      <c r="B856" s="519" t="s">
        <v>1182</v>
      </c>
      <c r="C856" s="519" t="s">
        <v>957</v>
      </c>
      <c r="D856" s="521">
        <v>2</v>
      </c>
      <c r="E856" s="521" t="s">
        <v>567</v>
      </c>
      <c r="F856" s="523">
        <v>381.958607320424</v>
      </c>
      <c r="G856" s="523">
        <v>153.9658850267942</v>
      </c>
      <c r="H856" s="523">
        <f t="shared" si="33"/>
        <v>535.9244923472182</v>
      </c>
      <c r="I856" s="555">
        <f t="shared" si="36"/>
        <v>1071.8489846944365</v>
      </c>
      <c r="J856" s="537"/>
    </row>
    <row r="857" spans="1:10" ht="20.25" customHeight="1">
      <c r="A857" s="554" t="s">
        <v>958</v>
      </c>
      <c r="B857" s="519" t="s">
        <v>959</v>
      </c>
      <c r="C857" s="519" t="s">
        <v>960</v>
      </c>
      <c r="D857" s="521"/>
      <c r="E857" s="521"/>
      <c r="F857" s="523">
        <v>0</v>
      </c>
      <c r="G857" s="523">
        <v>0</v>
      </c>
      <c r="H857" s="523">
        <f t="shared" si="33"/>
        <v>0</v>
      </c>
      <c r="I857" s="555">
        <f t="shared" si="36"/>
        <v>0</v>
      </c>
      <c r="J857" s="537"/>
    </row>
    <row r="858" spans="1:10" ht="20.25" customHeight="1">
      <c r="A858" s="554"/>
      <c r="B858" s="530" t="s">
        <v>961</v>
      </c>
      <c r="C858" s="530" t="s">
        <v>962</v>
      </c>
      <c r="D858" s="521"/>
      <c r="E858" s="521"/>
      <c r="F858" s="523">
        <v>0</v>
      </c>
      <c r="G858" s="523">
        <v>0</v>
      </c>
      <c r="H858" s="523">
        <f t="shared" si="33"/>
        <v>0</v>
      </c>
      <c r="I858" s="555">
        <f t="shared" si="36"/>
        <v>0</v>
      </c>
      <c r="J858" s="537"/>
    </row>
    <row r="859" spans="1:10" ht="20.25" customHeight="1">
      <c r="A859" s="554"/>
      <c r="B859" s="528" t="s">
        <v>3423</v>
      </c>
      <c r="C859" s="528" t="s">
        <v>3423</v>
      </c>
      <c r="D859" s="521">
        <v>282</v>
      </c>
      <c r="E859" s="521" t="s">
        <v>567</v>
      </c>
      <c r="F859" s="523">
        <v>42.28969388022176</v>
      </c>
      <c r="G859" s="523">
        <v>19.614627753655487</v>
      </c>
      <c r="H859" s="523">
        <f t="shared" si="33"/>
        <v>61.904321633877245</v>
      </c>
      <c r="I859" s="555">
        <f t="shared" si="36"/>
        <v>17457.018700753382</v>
      </c>
      <c r="J859" s="537"/>
    </row>
    <row r="860" spans="1:10" ht="20.25" customHeight="1">
      <c r="A860" s="554"/>
      <c r="B860" s="528" t="s">
        <v>963</v>
      </c>
      <c r="C860" s="528" t="s">
        <v>963</v>
      </c>
      <c r="D860" s="521">
        <v>168</v>
      </c>
      <c r="E860" s="521" t="s">
        <v>567</v>
      </c>
      <c r="F860" s="523">
        <v>46.482891910638486</v>
      </c>
      <c r="G860" s="523">
        <v>21.880147068667366</v>
      </c>
      <c r="H860" s="523">
        <f t="shared" si="33"/>
        <v>68.36303897930586</v>
      </c>
      <c r="I860" s="555">
        <f t="shared" si="36"/>
        <v>11484.990548523383</v>
      </c>
      <c r="J860" s="537"/>
    </row>
    <row r="861" spans="1:10" ht="20.25" customHeight="1">
      <c r="A861" s="554"/>
      <c r="B861" s="528" t="s">
        <v>964</v>
      </c>
      <c r="C861" s="528" t="s">
        <v>964</v>
      </c>
      <c r="D861" s="521">
        <v>82</v>
      </c>
      <c r="E861" s="521" t="s">
        <v>567</v>
      </c>
      <c r="F861" s="523">
        <v>51.59024685763895</v>
      </c>
      <c r="G861" s="523">
        <v>23.86744471341463</v>
      </c>
      <c r="H861" s="523">
        <f t="shared" si="33"/>
        <v>75.45769157105359</v>
      </c>
      <c r="I861" s="555">
        <f t="shared" si="36"/>
        <v>6187.530708826394</v>
      </c>
      <c r="J861" s="537"/>
    </row>
    <row r="862" spans="1:10" ht="20.25" customHeight="1">
      <c r="A862" s="554"/>
      <c r="B862" s="528" t="s">
        <v>3424</v>
      </c>
      <c r="C862" s="528" t="s">
        <v>3424</v>
      </c>
      <c r="D862" s="521">
        <v>113</v>
      </c>
      <c r="E862" s="521" t="s">
        <v>567</v>
      </c>
      <c r="F862" s="523">
        <v>69.07846613141487</v>
      </c>
      <c r="G862" s="523">
        <v>31.319810881216867</v>
      </c>
      <c r="H862" s="523">
        <f t="shared" si="33"/>
        <v>100.39827701263174</v>
      </c>
      <c r="I862" s="555">
        <f t="shared" si="36"/>
        <v>11345.005302427386</v>
      </c>
      <c r="J862" s="537"/>
    </row>
    <row r="863" spans="1:10" ht="20.25" customHeight="1">
      <c r="A863" s="554"/>
      <c r="B863" s="528" t="s">
        <v>965</v>
      </c>
      <c r="C863" s="528" t="s">
        <v>965</v>
      </c>
      <c r="D863" s="521">
        <v>139</v>
      </c>
      <c r="E863" s="521" t="s">
        <v>567</v>
      </c>
      <c r="F863" s="523">
        <v>84.28129311373142</v>
      </c>
      <c r="G863" s="523">
        <v>39.11995413684988</v>
      </c>
      <c r="H863" s="523">
        <f t="shared" si="33"/>
        <v>123.40124725058129</v>
      </c>
      <c r="I863" s="555">
        <f t="shared" si="36"/>
        <v>17152.7733678308</v>
      </c>
      <c r="J863" s="537"/>
    </row>
    <row r="864" spans="1:10" ht="20.25" customHeight="1">
      <c r="A864" s="554"/>
      <c r="B864" s="528" t="s">
        <v>3439</v>
      </c>
      <c r="C864" s="528" t="s">
        <v>3439</v>
      </c>
      <c r="D864" s="521">
        <v>49</v>
      </c>
      <c r="E864" s="521" t="s">
        <v>567</v>
      </c>
      <c r="F864" s="523">
        <v>102.27627328691791</v>
      </c>
      <c r="G864" s="523">
        <v>47.38711233899849</v>
      </c>
      <c r="H864" s="523">
        <f t="shared" si="33"/>
        <v>149.66338562591642</v>
      </c>
      <c r="I864" s="555">
        <f t="shared" si="36"/>
        <v>7333.505895669905</v>
      </c>
      <c r="J864" s="537"/>
    </row>
    <row r="865" spans="1:10" ht="20.25" customHeight="1">
      <c r="A865" s="554"/>
      <c r="B865" s="528" t="s">
        <v>3425</v>
      </c>
      <c r="C865" s="528" t="s">
        <v>3425</v>
      </c>
      <c r="D865" s="521">
        <v>179</v>
      </c>
      <c r="E865" s="521" t="s">
        <v>567</v>
      </c>
      <c r="F865" s="523">
        <v>126.86908164066529</v>
      </c>
      <c r="G865" s="523">
        <v>57.601822232999425</v>
      </c>
      <c r="H865" s="523">
        <f aca="true" t="shared" si="37" ref="H865:H928">G865+F865</f>
        <v>184.47090387366472</v>
      </c>
      <c r="I865" s="555">
        <f t="shared" si="36"/>
        <v>33020.291793385986</v>
      </c>
      <c r="J865" s="537"/>
    </row>
    <row r="866" spans="1:10" ht="20.25" customHeight="1">
      <c r="A866" s="554"/>
      <c r="B866" s="528" t="s">
        <v>3426</v>
      </c>
      <c r="C866" s="528" t="s">
        <v>3426</v>
      </c>
      <c r="D866" s="521">
        <v>20</v>
      </c>
      <c r="E866" s="521" t="s">
        <v>567</v>
      </c>
      <c r="F866" s="523">
        <v>142.45943166370756</v>
      </c>
      <c r="G866" s="523">
        <v>64.31888827224518</v>
      </c>
      <c r="H866" s="523">
        <f t="shared" si="37"/>
        <v>206.77831993595274</v>
      </c>
      <c r="I866" s="555">
        <f t="shared" si="36"/>
        <v>4135.566398719055</v>
      </c>
      <c r="J866" s="537"/>
    </row>
    <row r="867" spans="1:10" ht="20.25" customHeight="1">
      <c r="A867" s="554"/>
      <c r="B867" s="528" t="s">
        <v>3427</v>
      </c>
      <c r="C867" s="528" t="s">
        <v>3427</v>
      </c>
      <c r="D867" s="521">
        <v>25</v>
      </c>
      <c r="E867" s="521" t="s">
        <v>567</v>
      </c>
      <c r="F867" s="523">
        <v>167.95646044581494</v>
      </c>
      <c r="G867" s="523">
        <v>74.88137525407687</v>
      </c>
      <c r="H867" s="523">
        <f t="shared" si="37"/>
        <v>242.8378356998918</v>
      </c>
      <c r="I867" s="555">
        <f t="shared" si="36"/>
        <v>6070.945892497295</v>
      </c>
      <c r="J867" s="537"/>
    </row>
    <row r="868" spans="1:10" ht="20.25" customHeight="1">
      <c r="A868" s="554"/>
      <c r="B868" s="528" t="s">
        <v>3428</v>
      </c>
      <c r="C868" s="528" t="s">
        <v>3428</v>
      </c>
      <c r="D868" s="521">
        <v>2</v>
      </c>
      <c r="E868" s="521" t="s">
        <v>567</v>
      </c>
      <c r="F868" s="523">
        <v>220.44099124359016</v>
      </c>
      <c r="G868" s="523">
        <v>95.97653975306908</v>
      </c>
      <c r="H868" s="523">
        <f t="shared" si="37"/>
        <v>316.41753099665925</v>
      </c>
      <c r="I868" s="555">
        <f t="shared" si="36"/>
        <v>632.8350619933185</v>
      </c>
      <c r="J868" s="537"/>
    </row>
    <row r="869" spans="1:10" ht="20.25" customHeight="1">
      <c r="A869" s="554"/>
      <c r="B869" s="528" t="s">
        <v>3429</v>
      </c>
      <c r="C869" s="528" t="s">
        <v>3429</v>
      </c>
      <c r="D869" s="521">
        <v>5</v>
      </c>
      <c r="E869" s="521" t="s">
        <v>567</v>
      </c>
      <c r="F869" s="523">
        <v>296.9320775899123</v>
      </c>
      <c r="G869" s="523">
        <v>126.43187615882088</v>
      </c>
      <c r="H869" s="523">
        <f t="shared" si="37"/>
        <v>423.3639537487332</v>
      </c>
      <c r="I869" s="555">
        <f t="shared" si="36"/>
        <v>2116.819768743666</v>
      </c>
      <c r="J869" s="537"/>
    </row>
    <row r="870" spans="1:10" ht="20.25" customHeight="1">
      <c r="A870" s="554"/>
      <c r="B870" s="519" t="s">
        <v>966</v>
      </c>
      <c r="C870" s="519" t="s">
        <v>967</v>
      </c>
      <c r="D870" s="521"/>
      <c r="E870" s="521"/>
      <c r="F870" s="523">
        <v>0</v>
      </c>
      <c r="G870" s="523">
        <v>0</v>
      </c>
      <c r="H870" s="523">
        <f t="shared" si="37"/>
        <v>0</v>
      </c>
      <c r="I870" s="555">
        <f t="shared" si="36"/>
        <v>0</v>
      </c>
      <c r="J870" s="537"/>
    </row>
    <row r="871" spans="1:10" ht="20.25" customHeight="1">
      <c r="A871" s="554"/>
      <c r="B871" s="528" t="s">
        <v>968</v>
      </c>
      <c r="C871" s="528" t="s">
        <v>968</v>
      </c>
      <c r="D871" s="521">
        <v>16</v>
      </c>
      <c r="E871" s="521" t="s">
        <v>1341</v>
      </c>
      <c r="F871" s="523">
        <v>106.66820108180934</v>
      </c>
      <c r="G871" s="523">
        <v>85.37430681834243</v>
      </c>
      <c r="H871" s="523">
        <f t="shared" si="37"/>
        <v>192.04250790015178</v>
      </c>
      <c r="I871" s="555">
        <f t="shared" si="36"/>
        <v>3072.6801264024284</v>
      </c>
      <c r="J871" s="537"/>
    </row>
    <row r="872" spans="1:10" ht="20.25" customHeight="1">
      <c r="A872" s="554"/>
      <c r="B872" s="528" t="s">
        <v>969</v>
      </c>
      <c r="C872" s="528" t="s">
        <v>969</v>
      </c>
      <c r="D872" s="521">
        <v>130</v>
      </c>
      <c r="E872" s="521" t="s">
        <v>1341</v>
      </c>
      <c r="F872" s="523">
        <v>171.2255650714242</v>
      </c>
      <c r="G872" s="523">
        <v>116.81335555824414</v>
      </c>
      <c r="H872" s="523">
        <f t="shared" si="37"/>
        <v>288.0389206296683</v>
      </c>
      <c r="I872" s="555">
        <f t="shared" si="36"/>
        <v>37445.05968185688</v>
      </c>
      <c r="J872" s="537"/>
    </row>
    <row r="873" spans="1:10" ht="20.25" customHeight="1">
      <c r="A873" s="554"/>
      <c r="B873" s="519" t="s">
        <v>970</v>
      </c>
      <c r="C873" s="519" t="s">
        <v>575</v>
      </c>
      <c r="D873" s="521"/>
      <c r="E873" s="521"/>
      <c r="F873" s="523">
        <v>0</v>
      </c>
      <c r="G873" s="523">
        <v>0</v>
      </c>
      <c r="H873" s="523">
        <f t="shared" si="37"/>
        <v>0</v>
      </c>
      <c r="I873" s="555">
        <f t="shared" si="36"/>
        <v>0</v>
      </c>
      <c r="J873" s="537"/>
    </row>
    <row r="874" spans="1:10" ht="20.25" customHeight="1">
      <c r="A874" s="554"/>
      <c r="B874" s="528" t="s">
        <v>971</v>
      </c>
      <c r="C874" s="528" t="s">
        <v>971</v>
      </c>
      <c r="D874" s="521">
        <v>1</v>
      </c>
      <c r="E874" s="521" t="s">
        <v>567</v>
      </c>
      <c r="F874" s="523">
        <v>3.338660043175402</v>
      </c>
      <c r="G874" s="523">
        <v>4.113706124626835</v>
      </c>
      <c r="H874" s="523">
        <f t="shared" si="37"/>
        <v>7.452366167802237</v>
      </c>
      <c r="I874" s="555">
        <f t="shared" si="36"/>
        <v>7.452366167802237</v>
      </c>
      <c r="J874" s="537"/>
    </row>
    <row r="875" spans="1:10" ht="20.25" customHeight="1">
      <c r="A875" s="554"/>
      <c r="B875" s="528" t="s">
        <v>3436</v>
      </c>
      <c r="C875" s="528" t="s">
        <v>3436</v>
      </c>
      <c r="D875" s="521">
        <v>1</v>
      </c>
      <c r="E875" s="521" t="s">
        <v>567</v>
      </c>
      <c r="F875" s="523">
        <v>5.683671263977173</v>
      </c>
      <c r="G875" s="523">
        <v>6.597828180560914</v>
      </c>
      <c r="H875" s="523">
        <f t="shared" si="37"/>
        <v>12.281499444538087</v>
      </c>
      <c r="I875" s="555">
        <f t="shared" si="36"/>
        <v>12.281499444538087</v>
      </c>
      <c r="J875" s="537"/>
    </row>
    <row r="876" spans="1:10" ht="20.25" customHeight="1">
      <c r="A876" s="554"/>
      <c r="B876" s="528" t="s">
        <v>3459</v>
      </c>
      <c r="C876" s="528" t="s">
        <v>3459</v>
      </c>
      <c r="D876" s="521">
        <v>50</v>
      </c>
      <c r="E876" s="521" t="s">
        <v>567</v>
      </c>
      <c r="F876" s="523">
        <v>11.546199315981598</v>
      </c>
      <c r="G876" s="523">
        <v>10.751280258082694</v>
      </c>
      <c r="H876" s="523">
        <f t="shared" si="37"/>
        <v>22.29747957406429</v>
      </c>
      <c r="I876" s="555">
        <f t="shared" si="36"/>
        <v>1114.8739787032146</v>
      </c>
      <c r="J876" s="537"/>
    </row>
    <row r="877" spans="1:10" ht="20.25" customHeight="1">
      <c r="A877" s="554"/>
      <c r="B877" s="528" t="s">
        <v>972</v>
      </c>
      <c r="C877" s="528" t="s">
        <v>972</v>
      </c>
      <c r="D877" s="521">
        <v>1</v>
      </c>
      <c r="E877" s="521" t="s">
        <v>567</v>
      </c>
      <c r="F877" s="523">
        <v>15.898381157978106</v>
      </c>
      <c r="G877" s="523">
        <v>13.702417260532378</v>
      </c>
      <c r="H877" s="523">
        <f t="shared" si="37"/>
        <v>29.600798418510486</v>
      </c>
      <c r="I877" s="555">
        <f t="shared" si="36"/>
        <v>29.600798418510486</v>
      </c>
      <c r="J877" s="537"/>
    </row>
    <row r="878" spans="1:10" ht="20.25" customHeight="1">
      <c r="A878" s="554"/>
      <c r="B878" s="528" t="s">
        <v>973</v>
      </c>
      <c r="C878" s="528" t="s">
        <v>973</v>
      </c>
      <c r="D878" s="521">
        <v>52</v>
      </c>
      <c r="E878" s="521" t="s">
        <v>567</v>
      </c>
      <c r="F878" s="523">
        <v>18.839581672204055</v>
      </c>
      <c r="G878" s="523">
        <v>16.72310968054822</v>
      </c>
      <c r="H878" s="523">
        <f t="shared" si="37"/>
        <v>35.562691352752275</v>
      </c>
      <c r="I878" s="555">
        <f t="shared" si="36"/>
        <v>1849.2599503431184</v>
      </c>
      <c r="J878" s="537"/>
    </row>
    <row r="879" spans="1:10" ht="20.25" customHeight="1">
      <c r="A879" s="554"/>
      <c r="B879" s="528" t="s">
        <v>974</v>
      </c>
      <c r="C879" s="528" t="s">
        <v>974</v>
      </c>
      <c r="D879" s="521">
        <v>9</v>
      </c>
      <c r="E879" s="521" t="s">
        <v>567</v>
      </c>
      <c r="F879" s="523">
        <v>27.404834521064757</v>
      </c>
      <c r="G879" s="523">
        <v>23.191763514200563</v>
      </c>
      <c r="H879" s="523">
        <f t="shared" si="37"/>
        <v>50.596598035265316</v>
      </c>
      <c r="I879" s="555">
        <f t="shared" si="36"/>
        <v>455.3693823173878</v>
      </c>
      <c r="J879" s="537"/>
    </row>
    <row r="880" spans="1:10" ht="20.25" customHeight="1">
      <c r="A880" s="554"/>
      <c r="B880" s="528" t="s">
        <v>975</v>
      </c>
      <c r="C880" s="528" t="s">
        <v>975</v>
      </c>
      <c r="D880" s="521">
        <v>54</v>
      </c>
      <c r="E880" s="521" t="s">
        <v>567</v>
      </c>
      <c r="F880" s="523">
        <v>41.355663987190546</v>
      </c>
      <c r="G880" s="523">
        <v>31.766952851285</v>
      </c>
      <c r="H880" s="523">
        <f t="shared" si="37"/>
        <v>73.12261683847555</v>
      </c>
      <c r="I880" s="555">
        <f t="shared" si="36"/>
        <v>3948.6213092776798</v>
      </c>
      <c r="J880" s="537"/>
    </row>
    <row r="881" spans="1:10" ht="20.25" customHeight="1">
      <c r="A881" s="554"/>
      <c r="B881" s="519" t="s">
        <v>976</v>
      </c>
      <c r="C881" s="519" t="s">
        <v>977</v>
      </c>
      <c r="D881" s="521">
        <v>1</v>
      </c>
      <c r="E881" s="521" t="s">
        <v>567</v>
      </c>
      <c r="F881" s="523">
        <v>40.07385700632856</v>
      </c>
      <c r="G881" s="523">
        <v>20.002150794381205</v>
      </c>
      <c r="H881" s="523">
        <f t="shared" si="37"/>
        <v>60.07600780070976</v>
      </c>
      <c r="I881" s="555">
        <f t="shared" si="36"/>
        <v>60.07600780070976</v>
      </c>
      <c r="J881" s="537"/>
    </row>
    <row r="882" spans="1:10" ht="20.25" customHeight="1">
      <c r="A882" s="554"/>
      <c r="B882" s="519" t="s">
        <v>1559</v>
      </c>
      <c r="C882" s="519" t="s">
        <v>1560</v>
      </c>
      <c r="D882" s="521">
        <v>5000</v>
      </c>
      <c r="E882" s="521" t="s">
        <v>3339</v>
      </c>
      <c r="F882" s="523">
        <v>0.9936488223736316</v>
      </c>
      <c r="G882" s="523">
        <v>1.3314894219806663</v>
      </c>
      <c r="H882" s="523">
        <f t="shared" si="37"/>
        <v>2.325138244354298</v>
      </c>
      <c r="I882" s="555">
        <f t="shared" si="36"/>
        <v>11625.69122177149</v>
      </c>
      <c r="J882" s="537"/>
    </row>
    <row r="883" spans="1:10" ht="20.25" customHeight="1">
      <c r="A883" s="554" t="s">
        <v>1561</v>
      </c>
      <c r="B883" s="519" t="s">
        <v>1562</v>
      </c>
      <c r="C883" s="519" t="s">
        <v>1563</v>
      </c>
      <c r="D883" s="521"/>
      <c r="E883" s="521"/>
      <c r="F883" s="523">
        <v>0</v>
      </c>
      <c r="G883" s="523">
        <v>0</v>
      </c>
      <c r="H883" s="523">
        <f t="shared" si="37"/>
        <v>0</v>
      </c>
      <c r="I883" s="555">
        <f t="shared" si="36"/>
        <v>0</v>
      </c>
      <c r="J883" s="537"/>
    </row>
    <row r="884" spans="1:10" ht="20.25" customHeight="1">
      <c r="A884" s="520"/>
      <c r="B884" s="528" t="s">
        <v>1564</v>
      </c>
      <c r="C884" s="528" t="s">
        <v>1565</v>
      </c>
      <c r="D884" s="521"/>
      <c r="E884" s="521"/>
      <c r="F884" s="523">
        <v>0</v>
      </c>
      <c r="G884" s="523">
        <v>0</v>
      </c>
      <c r="H884" s="523">
        <f t="shared" si="37"/>
        <v>0</v>
      </c>
      <c r="I884" s="555">
        <f aca="true" t="shared" si="38" ref="I884:I915">H884*D884</f>
        <v>0</v>
      </c>
      <c r="J884" s="527"/>
    </row>
    <row r="885" spans="1:10" ht="20.25" customHeight="1">
      <c r="A885" s="520"/>
      <c r="B885" s="528" t="s">
        <v>1566</v>
      </c>
      <c r="C885" s="528" t="s">
        <v>576</v>
      </c>
      <c r="D885" s="521">
        <v>1</v>
      </c>
      <c r="E885" s="521" t="s">
        <v>3349</v>
      </c>
      <c r="F885" s="523">
        <v>9114.889694956679</v>
      </c>
      <c r="G885" s="523">
        <v>4180.15142137896</v>
      </c>
      <c r="H885" s="523">
        <f t="shared" si="37"/>
        <v>13295.041116335638</v>
      </c>
      <c r="I885" s="555">
        <f t="shared" si="38"/>
        <v>13295.041116335638</v>
      </c>
      <c r="J885" s="527"/>
    </row>
    <row r="886" spans="1:10" ht="20.25" customHeight="1" thickBot="1">
      <c r="A886" s="541"/>
      <c r="B886" s="531" t="s">
        <v>1567</v>
      </c>
      <c r="C886" s="528" t="s">
        <v>577</v>
      </c>
      <c r="D886" s="526">
        <v>1</v>
      </c>
      <c r="E886" s="526" t="s">
        <v>3349</v>
      </c>
      <c r="F886" s="560">
        <v>9114.889694956679</v>
      </c>
      <c r="G886" s="560">
        <v>4180.15142137896</v>
      </c>
      <c r="H886" s="560">
        <f t="shared" si="37"/>
        <v>13295.041116335638</v>
      </c>
      <c r="I886" s="561">
        <f t="shared" si="38"/>
        <v>13295.041116335638</v>
      </c>
      <c r="J886" s="527"/>
    </row>
    <row r="887" spans="1:10" ht="20.25" customHeight="1" thickBot="1">
      <c r="A887" s="562"/>
      <c r="B887" s="569" t="s">
        <v>1568</v>
      </c>
      <c r="C887" s="570" t="s">
        <v>1569</v>
      </c>
      <c r="D887" s="563"/>
      <c r="E887" s="563"/>
      <c r="F887" s="564">
        <v>0</v>
      </c>
      <c r="G887" s="564">
        <v>0</v>
      </c>
      <c r="H887" s="564">
        <f t="shared" si="37"/>
        <v>0</v>
      </c>
      <c r="I887" s="565">
        <f t="shared" si="38"/>
        <v>0</v>
      </c>
      <c r="J887" s="537"/>
    </row>
    <row r="888" spans="1:10" ht="20.25" customHeight="1">
      <c r="A888" s="573"/>
      <c r="B888" s="518" t="s">
        <v>1570</v>
      </c>
      <c r="C888" s="518" t="s">
        <v>1571</v>
      </c>
      <c r="D888" s="525">
        <v>1</v>
      </c>
      <c r="E888" s="525" t="s">
        <v>567</v>
      </c>
      <c r="F888" s="552">
        <v>1062.7968439226127</v>
      </c>
      <c r="G888" s="552">
        <v>508.29111859700754</v>
      </c>
      <c r="H888" s="552">
        <f t="shared" si="37"/>
        <v>1571.0879625196203</v>
      </c>
      <c r="I888" s="553">
        <f t="shared" si="38"/>
        <v>1571.0879625196203</v>
      </c>
      <c r="J888" s="537"/>
    </row>
    <row r="889" spans="1:10" ht="20.25" customHeight="1">
      <c r="A889" s="520"/>
      <c r="B889" s="519" t="s">
        <v>2763</v>
      </c>
      <c r="C889" s="519" t="s">
        <v>2764</v>
      </c>
      <c r="D889" s="521"/>
      <c r="E889" s="521"/>
      <c r="F889" s="523">
        <v>0</v>
      </c>
      <c r="G889" s="523">
        <v>0</v>
      </c>
      <c r="H889" s="523">
        <f t="shared" si="37"/>
        <v>0</v>
      </c>
      <c r="I889" s="555">
        <f t="shared" si="38"/>
        <v>0</v>
      </c>
      <c r="J889" s="537"/>
    </row>
    <row r="890" spans="1:10" ht="20.25" customHeight="1">
      <c r="A890" s="520"/>
      <c r="B890" s="519" t="s">
        <v>1572</v>
      </c>
      <c r="C890" s="519" t="s">
        <v>1573</v>
      </c>
      <c r="D890" s="521">
        <v>1400</v>
      </c>
      <c r="E890" s="521" t="s">
        <v>1574</v>
      </c>
      <c r="F890" s="523">
        <v>0.28815815848835313</v>
      </c>
      <c r="G890" s="523">
        <v>3.2392951609380387</v>
      </c>
      <c r="H890" s="523">
        <f t="shared" si="37"/>
        <v>3.527453319426392</v>
      </c>
      <c r="I890" s="555">
        <f t="shared" si="38"/>
        <v>4938.434647196948</v>
      </c>
      <c r="J890" s="537"/>
    </row>
    <row r="891" spans="1:10" ht="20.25" customHeight="1">
      <c r="A891" s="520"/>
      <c r="B891" s="519" t="s">
        <v>1575</v>
      </c>
      <c r="C891" s="519" t="s">
        <v>1576</v>
      </c>
      <c r="D891" s="521"/>
      <c r="E891" s="521"/>
      <c r="F891" s="523">
        <v>0</v>
      </c>
      <c r="G891" s="523">
        <v>0</v>
      </c>
      <c r="H891" s="523">
        <f t="shared" si="37"/>
        <v>0</v>
      </c>
      <c r="I891" s="555">
        <f t="shared" si="38"/>
        <v>0</v>
      </c>
      <c r="J891" s="537"/>
    </row>
    <row r="892" spans="1:10" ht="20.25" customHeight="1">
      <c r="A892" s="520"/>
      <c r="B892" s="528" t="s">
        <v>1577</v>
      </c>
      <c r="C892" s="528" t="s">
        <v>1578</v>
      </c>
      <c r="D892" s="521"/>
      <c r="E892" s="521"/>
      <c r="F892" s="523">
        <v>0</v>
      </c>
      <c r="G892" s="523">
        <v>0</v>
      </c>
      <c r="H892" s="523">
        <f t="shared" si="37"/>
        <v>0</v>
      </c>
      <c r="I892" s="555">
        <f t="shared" si="38"/>
        <v>0</v>
      </c>
      <c r="J892" s="537"/>
    </row>
    <row r="893" spans="1:10" ht="20.25" customHeight="1">
      <c r="A893" s="520"/>
      <c r="B893" s="528" t="s">
        <v>1579</v>
      </c>
      <c r="C893" s="528" t="s">
        <v>1580</v>
      </c>
      <c r="D893" s="521"/>
      <c r="E893" s="521"/>
      <c r="F893" s="523">
        <v>0</v>
      </c>
      <c r="G893" s="523">
        <v>0</v>
      </c>
      <c r="H893" s="523">
        <f t="shared" si="37"/>
        <v>0</v>
      </c>
      <c r="I893" s="555">
        <f t="shared" si="38"/>
        <v>0</v>
      </c>
      <c r="J893" s="537"/>
    </row>
    <row r="894" spans="1:10" ht="20.25" customHeight="1">
      <c r="A894" s="520"/>
      <c r="B894" s="528" t="s">
        <v>1581</v>
      </c>
      <c r="C894" s="528" t="s">
        <v>1959</v>
      </c>
      <c r="D894" s="521">
        <v>3</v>
      </c>
      <c r="E894" s="521" t="s">
        <v>567</v>
      </c>
      <c r="F894" s="523">
        <v>320.8392682562219</v>
      </c>
      <c r="G894" s="523">
        <v>218.93064503358227</v>
      </c>
      <c r="H894" s="523">
        <f t="shared" si="37"/>
        <v>539.7699132898042</v>
      </c>
      <c r="I894" s="555">
        <f t="shared" si="38"/>
        <v>1619.3097398694126</v>
      </c>
      <c r="J894" s="537"/>
    </row>
    <row r="895" spans="1:10" ht="20.25" customHeight="1">
      <c r="A895" s="520"/>
      <c r="B895" s="519" t="s">
        <v>1960</v>
      </c>
      <c r="C895" s="519" t="s">
        <v>1961</v>
      </c>
      <c r="D895" s="521">
        <v>25</v>
      </c>
      <c r="E895" s="521" t="s">
        <v>567</v>
      </c>
      <c r="F895" s="523">
        <v>2.861708608436059</v>
      </c>
      <c r="G895" s="523">
        <v>7.372874262012346</v>
      </c>
      <c r="H895" s="523">
        <f t="shared" si="37"/>
        <v>10.234582870448406</v>
      </c>
      <c r="I895" s="555">
        <f t="shared" si="38"/>
        <v>255.86457176121016</v>
      </c>
      <c r="J895" s="537"/>
    </row>
    <row r="896" spans="1:10" ht="20.25" customHeight="1">
      <c r="A896" s="520"/>
      <c r="B896" s="528" t="s">
        <v>1962</v>
      </c>
      <c r="C896" s="528" t="s">
        <v>1963</v>
      </c>
      <c r="D896" s="521"/>
      <c r="E896" s="521"/>
      <c r="F896" s="523">
        <v>0</v>
      </c>
      <c r="G896" s="523">
        <v>0</v>
      </c>
      <c r="H896" s="523">
        <f t="shared" si="37"/>
        <v>0</v>
      </c>
      <c r="I896" s="555">
        <f t="shared" si="38"/>
        <v>0</v>
      </c>
      <c r="J896" s="537"/>
    </row>
    <row r="897" spans="1:10" ht="20.25" customHeight="1">
      <c r="A897" s="520"/>
      <c r="B897" s="519" t="s">
        <v>1964</v>
      </c>
      <c r="C897" s="519" t="s">
        <v>1965</v>
      </c>
      <c r="D897" s="521">
        <v>3</v>
      </c>
      <c r="E897" s="521" t="s">
        <v>567</v>
      </c>
      <c r="F897" s="523">
        <v>2.861708608436059</v>
      </c>
      <c r="G897" s="523">
        <v>7.372874262012346</v>
      </c>
      <c r="H897" s="523">
        <f t="shared" si="37"/>
        <v>10.234582870448406</v>
      </c>
      <c r="I897" s="555">
        <f t="shared" si="38"/>
        <v>30.70374861134522</v>
      </c>
      <c r="J897" s="537"/>
    </row>
    <row r="898" spans="1:10" ht="20.25" customHeight="1">
      <c r="A898" s="520"/>
      <c r="B898" s="528" t="s">
        <v>1962</v>
      </c>
      <c r="C898" s="528" t="s">
        <v>1963</v>
      </c>
      <c r="D898" s="521"/>
      <c r="E898" s="521"/>
      <c r="F898" s="523">
        <v>0</v>
      </c>
      <c r="G898" s="523">
        <v>0</v>
      </c>
      <c r="H898" s="523">
        <f t="shared" si="37"/>
        <v>0</v>
      </c>
      <c r="I898" s="555">
        <f t="shared" si="38"/>
        <v>0</v>
      </c>
      <c r="J898" s="537"/>
    </row>
    <row r="899" spans="1:10" ht="20.25" customHeight="1">
      <c r="A899" s="520"/>
      <c r="B899" s="519" t="s">
        <v>1966</v>
      </c>
      <c r="C899" s="519" t="s">
        <v>578</v>
      </c>
      <c r="D899" s="521">
        <v>8</v>
      </c>
      <c r="E899" s="521" t="s">
        <v>567</v>
      </c>
      <c r="F899" s="523">
        <v>8.595062313531914</v>
      </c>
      <c r="G899" s="523">
        <v>9.598647624129281</v>
      </c>
      <c r="H899" s="523">
        <f t="shared" si="37"/>
        <v>18.193709937661197</v>
      </c>
      <c r="I899" s="555">
        <f t="shared" si="38"/>
        <v>145.54967950128957</v>
      </c>
      <c r="J899" s="537"/>
    </row>
    <row r="900" spans="1:10" ht="20.25" customHeight="1">
      <c r="A900" s="520"/>
      <c r="B900" s="528" t="s">
        <v>1967</v>
      </c>
      <c r="C900" s="528" t="s">
        <v>579</v>
      </c>
      <c r="D900" s="521"/>
      <c r="E900" s="521"/>
      <c r="F900" s="523">
        <v>0</v>
      </c>
      <c r="G900" s="523">
        <v>0</v>
      </c>
      <c r="H900" s="523">
        <f t="shared" si="37"/>
        <v>0</v>
      </c>
      <c r="I900" s="555">
        <f t="shared" si="38"/>
        <v>0</v>
      </c>
      <c r="J900" s="537"/>
    </row>
    <row r="901" spans="1:10" ht="20.25" customHeight="1">
      <c r="A901" s="520"/>
      <c r="B901" s="519" t="s">
        <v>1968</v>
      </c>
      <c r="C901" s="519" t="s">
        <v>580</v>
      </c>
      <c r="D901" s="521">
        <v>2</v>
      </c>
      <c r="E901" s="521" t="s">
        <v>567</v>
      </c>
      <c r="F901" s="523">
        <v>14.318479530404032</v>
      </c>
      <c r="G901" s="523">
        <v>11.844293962693689</v>
      </c>
      <c r="H901" s="523">
        <f t="shared" si="37"/>
        <v>26.16277349309772</v>
      </c>
      <c r="I901" s="555">
        <f t="shared" si="38"/>
        <v>52.32554698619544</v>
      </c>
      <c r="J901" s="537"/>
    </row>
    <row r="902" spans="1:10" ht="20.25" customHeight="1">
      <c r="A902" s="520"/>
      <c r="B902" s="528" t="s">
        <v>1969</v>
      </c>
      <c r="C902" s="528" t="s">
        <v>1970</v>
      </c>
      <c r="D902" s="521"/>
      <c r="E902" s="521"/>
      <c r="F902" s="523">
        <v>0</v>
      </c>
      <c r="G902" s="523">
        <v>0</v>
      </c>
      <c r="H902" s="523">
        <f t="shared" si="37"/>
        <v>0</v>
      </c>
      <c r="I902" s="555">
        <f t="shared" si="38"/>
        <v>0</v>
      </c>
      <c r="J902" s="537"/>
    </row>
    <row r="903" spans="1:10" ht="20.25" customHeight="1">
      <c r="A903" s="520"/>
      <c r="B903" s="519" t="s">
        <v>1971</v>
      </c>
      <c r="C903" s="519" t="s">
        <v>1972</v>
      </c>
      <c r="D903" s="568">
        <v>1</v>
      </c>
      <c r="E903" s="521" t="s">
        <v>1973</v>
      </c>
      <c r="F903" s="523">
        <v>1050.386170131166</v>
      </c>
      <c r="G903" s="523">
        <v>503.4520488320479</v>
      </c>
      <c r="H903" s="523">
        <f t="shared" si="37"/>
        <v>1553.8382189632139</v>
      </c>
      <c r="I903" s="555">
        <f t="shared" si="38"/>
        <v>1553.8382189632139</v>
      </c>
      <c r="J903" s="537"/>
    </row>
    <row r="904" spans="1:10" ht="20.25" customHeight="1">
      <c r="A904" s="520"/>
      <c r="B904" s="528" t="s">
        <v>1974</v>
      </c>
      <c r="C904" s="528" t="s">
        <v>581</v>
      </c>
      <c r="D904" s="521"/>
      <c r="E904" s="521"/>
      <c r="F904" s="523">
        <v>0</v>
      </c>
      <c r="G904" s="523">
        <v>0</v>
      </c>
      <c r="H904" s="523">
        <f t="shared" si="37"/>
        <v>0</v>
      </c>
      <c r="I904" s="555">
        <f t="shared" si="38"/>
        <v>0</v>
      </c>
      <c r="J904" s="537"/>
    </row>
    <row r="905" spans="1:10" ht="20.25" customHeight="1">
      <c r="A905" s="520"/>
      <c r="B905" s="519" t="s">
        <v>1975</v>
      </c>
      <c r="C905" s="519" t="s">
        <v>582</v>
      </c>
      <c r="D905" s="568">
        <v>1</v>
      </c>
      <c r="E905" s="521" t="s">
        <v>1973</v>
      </c>
      <c r="F905" s="523">
        <v>907.151692386007</v>
      </c>
      <c r="G905" s="523">
        <v>478.84930399007686</v>
      </c>
      <c r="H905" s="523">
        <f t="shared" si="37"/>
        <v>1386.0009963760838</v>
      </c>
      <c r="I905" s="555">
        <f t="shared" si="38"/>
        <v>1386.0009963760838</v>
      </c>
      <c r="J905" s="537"/>
    </row>
    <row r="906" spans="1:10" ht="20.25" customHeight="1">
      <c r="A906" s="520"/>
      <c r="B906" s="528" t="s">
        <v>1976</v>
      </c>
      <c r="C906" s="528" t="s">
        <v>1977</v>
      </c>
      <c r="D906" s="521"/>
      <c r="E906" s="521"/>
      <c r="F906" s="523">
        <v>0</v>
      </c>
      <c r="G906" s="523">
        <v>0</v>
      </c>
      <c r="H906" s="523">
        <f t="shared" si="37"/>
        <v>0</v>
      </c>
      <c r="I906" s="555">
        <f t="shared" si="38"/>
        <v>0</v>
      </c>
      <c r="J906" s="537"/>
    </row>
    <row r="907" spans="1:10" ht="20.25" customHeight="1">
      <c r="A907" s="520"/>
      <c r="B907" s="519" t="s">
        <v>1978</v>
      </c>
      <c r="C907" s="519" t="s">
        <v>1979</v>
      </c>
      <c r="D907" s="521">
        <v>1</v>
      </c>
      <c r="E907" s="521" t="s">
        <v>983</v>
      </c>
      <c r="F907" s="523">
        <v>210.07723402623319</v>
      </c>
      <c r="G907" s="523">
        <v>144.46660228490228</v>
      </c>
      <c r="H907" s="523">
        <f t="shared" si="37"/>
        <v>354.54383631113546</v>
      </c>
      <c r="I907" s="555">
        <f t="shared" si="38"/>
        <v>354.54383631113546</v>
      </c>
      <c r="J907" s="537"/>
    </row>
    <row r="908" spans="1:10" ht="20.25" customHeight="1">
      <c r="A908" s="520"/>
      <c r="B908" s="528" t="s">
        <v>1980</v>
      </c>
      <c r="C908" s="528" t="s">
        <v>1981</v>
      </c>
      <c r="D908" s="521"/>
      <c r="E908" s="521"/>
      <c r="F908" s="523">
        <v>0</v>
      </c>
      <c r="G908" s="523">
        <v>0</v>
      </c>
      <c r="H908" s="523">
        <f t="shared" si="37"/>
        <v>0</v>
      </c>
      <c r="I908" s="555">
        <f t="shared" si="38"/>
        <v>0</v>
      </c>
      <c r="J908" s="537"/>
    </row>
    <row r="909" spans="1:10" ht="20.25" customHeight="1">
      <c r="A909" s="520"/>
      <c r="B909" s="528" t="s">
        <v>1982</v>
      </c>
      <c r="C909" s="528" t="s">
        <v>1983</v>
      </c>
      <c r="D909" s="521"/>
      <c r="E909" s="521"/>
      <c r="F909" s="523">
        <v>0</v>
      </c>
      <c r="G909" s="523">
        <v>0</v>
      </c>
      <c r="H909" s="523">
        <f t="shared" si="37"/>
        <v>0</v>
      </c>
      <c r="I909" s="555">
        <f t="shared" si="38"/>
        <v>0</v>
      </c>
      <c r="J909" s="537"/>
    </row>
    <row r="910" spans="1:10" ht="20.25" customHeight="1">
      <c r="A910" s="520"/>
      <c r="B910" s="519" t="s">
        <v>1984</v>
      </c>
      <c r="C910" s="519" t="s">
        <v>391</v>
      </c>
      <c r="D910" s="521">
        <v>1</v>
      </c>
      <c r="E910" s="521" t="s">
        <v>983</v>
      </c>
      <c r="F910" s="523">
        <v>358.08122611878565</v>
      </c>
      <c r="G910" s="523">
        <v>202.18766237658656</v>
      </c>
      <c r="H910" s="523">
        <f t="shared" si="37"/>
        <v>560.2688884953723</v>
      </c>
      <c r="I910" s="555">
        <f t="shared" si="38"/>
        <v>560.2688884953723</v>
      </c>
      <c r="J910" s="537"/>
    </row>
    <row r="911" spans="1:10" ht="20.25" customHeight="1">
      <c r="A911" s="520"/>
      <c r="B911" s="528" t="s">
        <v>392</v>
      </c>
      <c r="C911" s="528" t="s">
        <v>2765</v>
      </c>
      <c r="D911" s="521"/>
      <c r="E911" s="521"/>
      <c r="F911" s="523">
        <v>0</v>
      </c>
      <c r="G911" s="523">
        <v>0</v>
      </c>
      <c r="H911" s="523">
        <f t="shared" si="37"/>
        <v>0</v>
      </c>
      <c r="I911" s="555">
        <f t="shared" si="38"/>
        <v>0</v>
      </c>
      <c r="J911" s="537"/>
    </row>
    <row r="912" spans="1:10" ht="20.25" customHeight="1">
      <c r="A912" s="520"/>
      <c r="B912" s="519" t="s">
        <v>393</v>
      </c>
      <c r="C912" s="519" t="s">
        <v>583</v>
      </c>
      <c r="D912" s="521">
        <v>1</v>
      </c>
      <c r="E912" s="521" t="s">
        <v>567</v>
      </c>
      <c r="F912" s="523">
        <v>12.410673791446658</v>
      </c>
      <c r="G912" s="523">
        <v>11.099057345913465</v>
      </c>
      <c r="H912" s="523">
        <f t="shared" si="37"/>
        <v>23.509731137360124</v>
      </c>
      <c r="I912" s="555">
        <f t="shared" si="38"/>
        <v>23.509731137360124</v>
      </c>
      <c r="J912" s="537"/>
    </row>
    <row r="913" spans="1:10" ht="20.25" customHeight="1">
      <c r="A913" s="520"/>
      <c r="B913" s="528" t="s">
        <v>394</v>
      </c>
      <c r="C913" s="528" t="s">
        <v>395</v>
      </c>
      <c r="D913" s="521"/>
      <c r="E913" s="521"/>
      <c r="F913" s="523">
        <v>0</v>
      </c>
      <c r="G913" s="523">
        <v>0</v>
      </c>
      <c r="H913" s="523">
        <f t="shared" si="37"/>
        <v>0</v>
      </c>
      <c r="I913" s="555">
        <f t="shared" si="38"/>
        <v>0</v>
      </c>
      <c r="J913" s="537"/>
    </row>
    <row r="914" spans="1:10" ht="20.25" customHeight="1">
      <c r="A914" s="520"/>
      <c r="B914" s="519" t="s">
        <v>396</v>
      </c>
      <c r="C914" s="519" t="s">
        <v>397</v>
      </c>
      <c r="D914" s="521">
        <v>2</v>
      </c>
      <c r="E914" s="521" t="s">
        <v>567</v>
      </c>
      <c r="F914" s="523">
        <v>276.9199903073074</v>
      </c>
      <c r="G914" s="523">
        <v>139.2698189438882</v>
      </c>
      <c r="H914" s="523">
        <f t="shared" si="37"/>
        <v>416.1898092511956</v>
      </c>
      <c r="I914" s="555">
        <f t="shared" si="38"/>
        <v>832.3796185023912</v>
      </c>
      <c r="J914" s="537"/>
    </row>
    <row r="915" spans="1:10" ht="20.25" customHeight="1">
      <c r="A915" s="520"/>
      <c r="B915" s="528" t="s">
        <v>398</v>
      </c>
      <c r="C915" s="528" t="s">
        <v>584</v>
      </c>
      <c r="D915" s="521"/>
      <c r="E915" s="521"/>
      <c r="F915" s="523">
        <v>0</v>
      </c>
      <c r="G915" s="523">
        <v>0</v>
      </c>
      <c r="H915" s="523">
        <f t="shared" si="37"/>
        <v>0</v>
      </c>
      <c r="I915" s="555">
        <f t="shared" si="38"/>
        <v>0</v>
      </c>
      <c r="J915" s="537"/>
    </row>
    <row r="916" spans="1:10" ht="20.25" customHeight="1">
      <c r="A916" s="520"/>
      <c r="B916" s="519" t="s">
        <v>399</v>
      </c>
      <c r="C916" s="519" t="s">
        <v>400</v>
      </c>
      <c r="D916" s="574">
        <v>1</v>
      </c>
      <c r="E916" s="532" t="s">
        <v>1973</v>
      </c>
      <c r="F916" s="575">
        <v>286.468955490318</v>
      </c>
      <c r="G916" s="523">
        <v>205.52632241976195</v>
      </c>
      <c r="H916" s="523">
        <f t="shared" si="37"/>
        <v>491.99527791007995</v>
      </c>
      <c r="I916" s="555">
        <f aca="true" t="shared" si="39" ref="I916:I931">H916*D916</f>
        <v>491.99527791007995</v>
      </c>
      <c r="J916" s="537"/>
    </row>
    <row r="917" spans="1:10" ht="20.25" customHeight="1">
      <c r="A917" s="520"/>
      <c r="B917" s="528" t="s">
        <v>401</v>
      </c>
      <c r="C917" s="528" t="s">
        <v>402</v>
      </c>
      <c r="D917" s="574"/>
      <c r="E917" s="532"/>
      <c r="F917" s="575">
        <v>0</v>
      </c>
      <c r="G917" s="523">
        <v>0</v>
      </c>
      <c r="H917" s="523">
        <f t="shared" si="37"/>
        <v>0</v>
      </c>
      <c r="I917" s="555">
        <f t="shared" si="39"/>
        <v>0</v>
      </c>
      <c r="J917" s="537"/>
    </row>
    <row r="918" spans="1:10" ht="20.25" customHeight="1">
      <c r="A918" s="520"/>
      <c r="B918" s="519" t="s">
        <v>403</v>
      </c>
      <c r="C918" s="519" t="s">
        <v>404</v>
      </c>
      <c r="D918" s="574">
        <v>1</v>
      </c>
      <c r="E918" s="532" t="s">
        <v>1973</v>
      </c>
      <c r="F918" s="575">
        <v>811.6620405559011</v>
      </c>
      <c r="G918" s="523">
        <v>504.14760300770945</v>
      </c>
      <c r="H918" s="523">
        <f t="shared" si="37"/>
        <v>1315.8096435636105</v>
      </c>
      <c r="I918" s="555">
        <f t="shared" si="39"/>
        <v>1315.8096435636105</v>
      </c>
      <c r="J918" s="537"/>
    </row>
    <row r="919" spans="1:10" ht="20.25" customHeight="1">
      <c r="A919" s="520"/>
      <c r="B919" s="519" t="s">
        <v>405</v>
      </c>
      <c r="C919" s="519" t="s">
        <v>406</v>
      </c>
      <c r="D919" s="532">
        <v>1</v>
      </c>
      <c r="E919" s="532" t="s">
        <v>983</v>
      </c>
      <c r="F919" s="575">
        <v>1093.3515452106017</v>
      </c>
      <c r="G919" s="523">
        <v>614.015353297562</v>
      </c>
      <c r="H919" s="523">
        <f t="shared" si="37"/>
        <v>1707.3668985081636</v>
      </c>
      <c r="I919" s="555">
        <f t="shared" si="39"/>
        <v>1707.3668985081636</v>
      </c>
      <c r="J919" s="537"/>
    </row>
    <row r="920" spans="1:10" ht="20.25" customHeight="1">
      <c r="A920" s="520"/>
      <c r="B920" s="528" t="s">
        <v>407</v>
      </c>
      <c r="C920" s="528" t="s">
        <v>408</v>
      </c>
      <c r="D920" s="532"/>
      <c r="E920" s="532"/>
      <c r="F920" s="575">
        <v>0</v>
      </c>
      <c r="G920" s="523">
        <v>0</v>
      </c>
      <c r="H920" s="523">
        <f t="shared" si="37"/>
        <v>0</v>
      </c>
      <c r="I920" s="555">
        <f t="shared" si="39"/>
        <v>0</v>
      </c>
      <c r="J920" s="537"/>
    </row>
    <row r="921" spans="1:10" ht="20.25" customHeight="1">
      <c r="A921" s="520"/>
      <c r="B921" s="528" t="s">
        <v>409</v>
      </c>
      <c r="C921" s="528" t="s">
        <v>410</v>
      </c>
      <c r="D921" s="532"/>
      <c r="E921" s="532"/>
      <c r="F921" s="575">
        <v>0</v>
      </c>
      <c r="G921" s="523">
        <v>0</v>
      </c>
      <c r="H921" s="523">
        <f t="shared" si="37"/>
        <v>0</v>
      </c>
      <c r="I921" s="555">
        <f t="shared" si="39"/>
        <v>0</v>
      </c>
      <c r="J921" s="537"/>
    </row>
    <row r="922" spans="1:10" ht="20.25" customHeight="1">
      <c r="A922" s="520"/>
      <c r="B922" s="528" t="s">
        <v>411</v>
      </c>
      <c r="C922" s="528" t="s">
        <v>585</v>
      </c>
      <c r="D922" s="532"/>
      <c r="E922" s="532"/>
      <c r="F922" s="575">
        <v>0</v>
      </c>
      <c r="G922" s="523">
        <v>0</v>
      </c>
      <c r="H922" s="523">
        <f t="shared" si="37"/>
        <v>0</v>
      </c>
      <c r="I922" s="555">
        <f t="shared" si="39"/>
        <v>0</v>
      </c>
      <c r="J922" s="537"/>
    </row>
    <row r="923" spans="1:10" ht="20.25" customHeight="1" thickBot="1">
      <c r="A923" s="541"/>
      <c r="B923" s="531"/>
      <c r="C923" s="531"/>
      <c r="D923" s="576"/>
      <c r="E923" s="576"/>
      <c r="F923" s="577">
        <v>0</v>
      </c>
      <c r="G923" s="560">
        <v>0</v>
      </c>
      <c r="H923" s="560">
        <f t="shared" si="37"/>
        <v>0</v>
      </c>
      <c r="I923" s="561">
        <f t="shared" si="39"/>
        <v>0</v>
      </c>
      <c r="J923" s="537"/>
    </row>
    <row r="924" spans="1:10" ht="20.25" customHeight="1" thickBot="1">
      <c r="A924" s="562"/>
      <c r="B924" s="569" t="s">
        <v>412</v>
      </c>
      <c r="C924" s="569" t="s">
        <v>586</v>
      </c>
      <c r="D924" s="578"/>
      <c r="E924" s="578"/>
      <c r="F924" s="564">
        <v>0</v>
      </c>
      <c r="G924" s="564">
        <v>0</v>
      </c>
      <c r="H924" s="564">
        <f t="shared" si="37"/>
        <v>0</v>
      </c>
      <c r="I924" s="565">
        <f t="shared" si="39"/>
        <v>0</v>
      </c>
      <c r="J924" s="537"/>
    </row>
    <row r="925" spans="1:10" ht="20.25" customHeight="1">
      <c r="A925" s="551" t="s">
        <v>413</v>
      </c>
      <c r="B925" s="518" t="s">
        <v>414</v>
      </c>
      <c r="C925" s="518" t="s">
        <v>415</v>
      </c>
      <c r="D925" s="579">
        <v>1</v>
      </c>
      <c r="E925" s="579" t="s">
        <v>2598</v>
      </c>
      <c r="F925" s="580">
        <v>65106.374836952724</v>
      </c>
      <c r="G925" s="552">
        <v>73657.01111163631</v>
      </c>
      <c r="H925" s="552">
        <f t="shared" si="37"/>
        <v>138763.38594858904</v>
      </c>
      <c r="I925" s="553">
        <f t="shared" si="39"/>
        <v>138763.38594858904</v>
      </c>
      <c r="J925" s="527"/>
    </row>
    <row r="926" spans="1:10" ht="20.25" customHeight="1">
      <c r="A926" s="520"/>
      <c r="B926" s="528" t="s">
        <v>416</v>
      </c>
      <c r="C926" s="528" t="s">
        <v>417</v>
      </c>
      <c r="D926" s="521">
        <v>150</v>
      </c>
      <c r="E926" s="521" t="s">
        <v>1341</v>
      </c>
      <c r="F926" s="523">
        <v>0</v>
      </c>
      <c r="G926" s="523">
        <v>0</v>
      </c>
      <c r="H926" s="523">
        <f t="shared" si="37"/>
        <v>0</v>
      </c>
      <c r="I926" s="555">
        <f t="shared" si="39"/>
        <v>0</v>
      </c>
      <c r="J926" s="527"/>
    </row>
    <row r="927" spans="1:10" ht="20.25" customHeight="1">
      <c r="A927" s="520"/>
      <c r="B927" s="528" t="s">
        <v>418</v>
      </c>
      <c r="C927" s="528" t="s">
        <v>419</v>
      </c>
      <c r="D927" s="521">
        <v>125</v>
      </c>
      <c r="E927" s="521" t="s">
        <v>1341</v>
      </c>
      <c r="F927" s="523">
        <v>0</v>
      </c>
      <c r="G927" s="523">
        <v>0</v>
      </c>
      <c r="H927" s="523">
        <f t="shared" si="37"/>
        <v>0</v>
      </c>
      <c r="I927" s="555">
        <f t="shared" si="39"/>
        <v>0</v>
      </c>
      <c r="J927" s="527"/>
    </row>
    <row r="928" spans="1:10" ht="20.25" customHeight="1">
      <c r="A928" s="520"/>
      <c r="B928" s="528" t="s">
        <v>420</v>
      </c>
      <c r="C928" s="528" t="s">
        <v>421</v>
      </c>
      <c r="D928" s="521">
        <v>75</v>
      </c>
      <c r="E928" s="521" t="s">
        <v>1341</v>
      </c>
      <c r="F928" s="523">
        <v>0</v>
      </c>
      <c r="G928" s="523">
        <v>0</v>
      </c>
      <c r="H928" s="523">
        <f t="shared" si="37"/>
        <v>0</v>
      </c>
      <c r="I928" s="555">
        <f t="shared" si="39"/>
        <v>0</v>
      </c>
      <c r="J928" s="527"/>
    </row>
    <row r="929" spans="1:10" ht="20.25" customHeight="1">
      <c r="A929" s="520"/>
      <c r="B929" s="528" t="s">
        <v>422</v>
      </c>
      <c r="C929" s="528" t="s">
        <v>3562</v>
      </c>
      <c r="D929" s="521">
        <v>275</v>
      </c>
      <c r="E929" s="521" t="s">
        <v>1341</v>
      </c>
      <c r="F929" s="523">
        <v>0</v>
      </c>
      <c r="G929" s="523">
        <v>0</v>
      </c>
      <c r="H929" s="523">
        <f aca="true" t="shared" si="40" ref="H929:H992">G929+F929</f>
        <v>0</v>
      </c>
      <c r="I929" s="555">
        <f t="shared" si="39"/>
        <v>0</v>
      </c>
      <c r="J929" s="527"/>
    </row>
    <row r="930" spans="1:10" ht="20.25" customHeight="1">
      <c r="A930" s="520"/>
      <c r="B930" s="528" t="s">
        <v>3563</v>
      </c>
      <c r="C930" s="528" t="s">
        <v>3564</v>
      </c>
      <c r="D930" s="521">
        <v>75</v>
      </c>
      <c r="E930" s="521" t="s">
        <v>1341</v>
      </c>
      <c r="F930" s="523">
        <v>0</v>
      </c>
      <c r="G930" s="523">
        <v>0</v>
      </c>
      <c r="H930" s="523">
        <f t="shared" si="40"/>
        <v>0</v>
      </c>
      <c r="I930" s="555">
        <f t="shared" si="39"/>
        <v>0</v>
      </c>
      <c r="J930" s="527"/>
    </row>
    <row r="931" spans="1:10" ht="20.25" customHeight="1">
      <c r="A931" s="520"/>
      <c r="B931" s="528" t="s">
        <v>3565</v>
      </c>
      <c r="C931" s="528" t="s">
        <v>3566</v>
      </c>
      <c r="D931" s="521">
        <v>85</v>
      </c>
      <c r="E931" s="521" t="s">
        <v>1341</v>
      </c>
      <c r="F931" s="523">
        <v>0</v>
      </c>
      <c r="G931" s="523">
        <v>0</v>
      </c>
      <c r="H931" s="523">
        <f t="shared" si="40"/>
        <v>0</v>
      </c>
      <c r="I931" s="555">
        <f t="shared" si="39"/>
        <v>0</v>
      </c>
      <c r="J931" s="527"/>
    </row>
    <row r="932" spans="1:10" ht="20.25" customHeight="1">
      <c r="A932" s="554" t="s">
        <v>3567</v>
      </c>
      <c r="B932" s="528" t="s">
        <v>937</v>
      </c>
      <c r="C932" s="528" t="s">
        <v>938</v>
      </c>
      <c r="D932" s="521">
        <v>0.3</v>
      </c>
      <c r="E932" s="521"/>
      <c r="F932" s="523">
        <v>0</v>
      </c>
      <c r="G932" s="523">
        <v>0</v>
      </c>
      <c r="H932" s="523">
        <f t="shared" si="40"/>
        <v>0</v>
      </c>
      <c r="I932" s="555"/>
      <c r="J932" s="527"/>
    </row>
    <row r="933" spans="1:10" ht="20.25" customHeight="1">
      <c r="A933" s="554" t="s">
        <v>3568</v>
      </c>
      <c r="B933" s="528" t="s">
        <v>952</v>
      </c>
      <c r="C933" s="528" t="s">
        <v>953</v>
      </c>
      <c r="D933" s="521">
        <v>785</v>
      </c>
      <c r="E933" s="521" t="s">
        <v>1341</v>
      </c>
      <c r="F933" s="523">
        <v>0</v>
      </c>
      <c r="G933" s="523">
        <v>0</v>
      </c>
      <c r="H933" s="523">
        <f t="shared" si="40"/>
        <v>0</v>
      </c>
      <c r="I933" s="555">
        <f aca="true" t="shared" si="41" ref="I933:I964">H933*D933</f>
        <v>0</v>
      </c>
      <c r="J933" s="527"/>
    </row>
    <row r="934" spans="1:10" ht="20.25" customHeight="1">
      <c r="A934" s="554" t="s">
        <v>3569</v>
      </c>
      <c r="B934" s="519" t="s">
        <v>3570</v>
      </c>
      <c r="C934" s="519" t="s">
        <v>3571</v>
      </c>
      <c r="D934" s="521"/>
      <c r="E934" s="521"/>
      <c r="F934" s="523">
        <v>0</v>
      </c>
      <c r="G934" s="523">
        <v>0</v>
      </c>
      <c r="H934" s="523">
        <f t="shared" si="40"/>
        <v>0</v>
      </c>
      <c r="I934" s="555">
        <f t="shared" si="41"/>
        <v>0</v>
      </c>
      <c r="J934" s="527"/>
    </row>
    <row r="935" spans="1:10" ht="20.25" customHeight="1">
      <c r="A935" s="520"/>
      <c r="B935" s="528" t="s">
        <v>971</v>
      </c>
      <c r="C935" s="528" t="s">
        <v>971</v>
      </c>
      <c r="D935" s="521">
        <v>26</v>
      </c>
      <c r="E935" s="521" t="s">
        <v>567</v>
      </c>
      <c r="F935" s="523">
        <v>0</v>
      </c>
      <c r="G935" s="523">
        <v>0</v>
      </c>
      <c r="H935" s="523">
        <f t="shared" si="40"/>
        <v>0</v>
      </c>
      <c r="I935" s="555">
        <f t="shared" si="41"/>
        <v>0</v>
      </c>
      <c r="J935" s="527"/>
    </row>
    <row r="936" spans="1:10" ht="20.25" customHeight="1">
      <c r="A936" s="520"/>
      <c r="B936" s="528" t="s">
        <v>3572</v>
      </c>
      <c r="C936" s="528" t="s">
        <v>3572</v>
      </c>
      <c r="D936" s="521">
        <v>1</v>
      </c>
      <c r="E936" s="521" t="s">
        <v>567</v>
      </c>
      <c r="F936" s="523">
        <v>0</v>
      </c>
      <c r="G936" s="523">
        <v>0</v>
      </c>
      <c r="H936" s="523">
        <f t="shared" si="40"/>
        <v>0</v>
      </c>
      <c r="I936" s="555">
        <f t="shared" si="41"/>
        <v>0</v>
      </c>
      <c r="J936" s="527"/>
    </row>
    <row r="937" spans="1:10" ht="20.25" customHeight="1">
      <c r="A937" s="520"/>
      <c r="B937" s="528" t="s">
        <v>3436</v>
      </c>
      <c r="C937" s="528" t="s">
        <v>3436</v>
      </c>
      <c r="D937" s="521">
        <v>3</v>
      </c>
      <c r="E937" s="521" t="s">
        <v>567</v>
      </c>
      <c r="F937" s="523">
        <v>0</v>
      </c>
      <c r="G937" s="523">
        <v>0</v>
      </c>
      <c r="H937" s="523">
        <f t="shared" si="40"/>
        <v>0</v>
      </c>
      <c r="I937" s="555">
        <f t="shared" si="41"/>
        <v>0</v>
      </c>
      <c r="J937" s="527"/>
    </row>
    <row r="938" spans="1:10" ht="20.25" customHeight="1">
      <c r="A938" s="520"/>
      <c r="B938" s="528" t="s">
        <v>3459</v>
      </c>
      <c r="C938" s="528" t="s">
        <v>3459</v>
      </c>
      <c r="D938" s="521">
        <v>2</v>
      </c>
      <c r="E938" s="521" t="s">
        <v>567</v>
      </c>
      <c r="F938" s="523">
        <v>0</v>
      </c>
      <c r="G938" s="523">
        <v>0</v>
      </c>
      <c r="H938" s="523">
        <f t="shared" si="40"/>
        <v>0</v>
      </c>
      <c r="I938" s="555">
        <f t="shared" si="41"/>
        <v>0</v>
      </c>
      <c r="J938" s="527"/>
    </row>
    <row r="939" spans="1:10" ht="20.25" customHeight="1">
      <c r="A939" s="554" t="s">
        <v>3573</v>
      </c>
      <c r="B939" s="519" t="s">
        <v>3574</v>
      </c>
      <c r="C939" s="519" t="s">
        <v>3575</v>
      </c>
      <c r="D939" s="521"/>
      <c r="E939" s="521"/>
      <c r="F939" s="523">
        <v>0</v>
      </c>
      <c r="G939" s="523">
        <v>0</v>
      </c>
      <c r="H939" s="523">
        <f t="shared" si="40"/>
        <v>0</v>
      </c>
      <c r="I939" s="555">
        <f t="shared" si="41"/>
        <v>0</v>
      </c>
      <c r="J939" s="527"/>
    </row>
    <row r="940" spans="1:10" ht="20.25" customHeight="1">
      <c r="A940" s="520"/>
      <c r="B940" s="528" t="s">
        <v>3576</v>
      </c>
      <c r="C940" s="528" t="s">
        <v>3576</v>
      </c>
      <c r="D940" s="521">
        <v>1</v>
      </c>
      <c r="E940" s="521" t="s">
        <v>983</v>
      </c>
      <c r="F940" s="523">
        <v>0</v>
      </c>
      <c r="G940" s="523">
        <v>0</v>
      </c>
      <c r="H940" s="523">
        <f t="shared" si="40"/>
        <v>0</v>
      </c>
      <c r="I940" s="555">
        <f t="shared" si="41"/>
        <v>0</v>
      </c>
      <c r="J940" s="527"/>
    </row>
    <row r="941" spans="1:10" ht="20.25" customHeight="1">
      <c r="A941" s="554"/>
      <c r="B941" s="528" t="s">
        <v>3577</v>
      </c>
      <c r="C941" s="528" t="s">
        <v>3578</v>
      </c>
      <c r="D941" s="521">
        <v>1</v>
      </c>
      <c r="E941" s="521" t="s">
        <v>983</v>
      </c>
      <c r="F941" s="523">
        <v>0</v>
      </c>
      <c r="G941" s="523">
        <v>0</v>
      </c>
      <c r="H941" s="523">
        <f t="shared" si="40"/>
        <v>0</v>
      </c>
      <c r="I941" s="555">
        <f t="shared" si="41"/>
        <v>0</v>
      </c>
      <c r="J941" s="527"/>
    </row>
    <row r="942" spans="1:10" ht="20.25" customHeight="1">
      <c r="A942" s="554" t="s">
        <v>3579</v>
      </c>
      <c r="B942" s="519" t="s">
        <v>3580</v>
      </c>
      <c r="C942" s="519" t="s">
        <v>587</v>
      </c>
      <c r="D942" s="521">
        <v>2</v>
      </c>
      <c r="E942" s="521" t="s">
        <v>983</v>
      </c>
      <c r="F942" s="523">
        <v>0</v>
      </c>
      <c r="G942" s="523">
        <v>0</v>
      </c>
      <c r="H942" s="523">
        <f t="shared" si="40"/>
        <v>0</v>
      </c>
      <c r="I942" s="555">
        <f t="shared" si="41"/>
        <v>0</v>
      </c>
      <c r="J942" s="527"/>
    </row>
    <row r="943" spans="1:10" ht="20.25" customHeight="1">
      <c r="A943" s="554" t="s">
        <v>3581</v>
      </c>
      <c r="B943" s="519" t="s">
        <v>3582</v>
      </c>
      <c r="C943" s="519" t="s">
        <v>3583</v>
      </c>
      <c r="D943" s="521"/>
      <c r="E943" s="521"/>
      <c r="F943" s="523">
        <v>0</v>
      </c>
      <c r="G943" s="523">
        <v>0</v>
      </c>
      <c r="H943" s="523">
        <f t="shared" si="40"/>
        <v>0</v>
      </c>
      <c r="I943" s="555">
        <f t="shared" si="41"/>
        <v>0</v>
      </c>
      <c r="J943" s="527"/>
    </row>
    <row r="944" spans="1:10" ht="20.25" customHeight="1">
      <c r="A944" s="520"/>
      <c r="B944" s="528" t="s">
        <v>3584</v>
      </c>
      <c r="C944" s="528" t="s">
        <v>3584</v>
      </c>
      <c r="D944" s="521">
        <v>20</v>
      </c>
      <c r="E944" s="521" t="s">
        <v>567</v>
      </c>
      <c r="F944" s="523">
        <v>0</v>
      </c>
      <c r="G944" s="523">
        <v>0</v>
      </c>
      <c r="H944" s="523">
        <f t="shared" si="40"/>
        <v>0</v>
      </c>
      <c r="I944" s="555">
        <f t="shared" si="41"/>
        <v>0</v>
      </c>
      <c r="J944" s="527"/>
    </row>
    <row r="945" spans="1:10" ht="20.25" customHeight="1">
      <c r="A945" s="520"/>
      <c r="B945" s="528" t="s">
        <v>3585</v>
      </c>
      <c r="C945" s="528" t="s">
        <v>3585</v>
      </c>
      <c r="D945" s="521">
        <v>15</v>
      </c>
      <c r="E945" s="521" t="s">
        <v>567</v>
      </c>
      <c r="F945" s="523">
        <v>0</v>
      </c>
      <c r="G945" s="523">
        <v>0</v>
      </c>
      <c r="H945" s="523">
        <f t="shared" si="40"/>
        <v>0</v>
      </c>
      <c r="I945" s="555">
        <f t="shared" si="41"/>
        <v>0</v>
      </c>
      <c r="J945" s="527"/>
    </row>
    <row r="946" spans="1:10" ht="20.25" customHeight="1">
      <c r="A946" s="554" t="s">
        <v>3586</v>
      </c>
      <c r="B946" s="528" t="s">
        <v>3587</v>
      </c>
      <c r="C946" s="528" t="s">
        <v>3588</v>
      </c>
      <c r="D946" s="521"/>
      <c r="E946" s="521"/>
      <c r="F946" s="523">
        <v>0</v>
      </c>
      <c r="G946" s="523">
        <v>0</v>
      </c>
      <c r="H946" s="523">
        <f t="shared" si="40"/>
        <v>0</v>
      </c>
      <c r="I946" s="555">
        <f t="shared" si="41"/>
        <v>0</v>
      </c>
      <c r="J946" s="527"/>
    </row>
    <row r="947" spans="1:10" ht="20.25" customHeight="1">
      <c r="A947" s="520"/>
      <c r="B947" s="528" t="s">
        <v>3584</v>
      </c>
      <c r="C947" s="528" t="s">
        <v>3584</v>
      </c>
      <c r="D947" s="521">
        <v>20</v>
      </c>
      <c r="E947" s="521" t="s">
        <v>567</v>
      </c>
      <c r="F947" s="523">
        <v>0</v>
      </c>
      <c r="G947" s="523">
        <v>0</v>
      </c>
      <c r="H947" s="523">
        <f t="shared" si="40"/>
        <v>0</v>
      </c>
      <c r="I947" s="555">
        <f t="shared" si="41"/>
        <v>0</v>
      </c>
      <c r="J947" s="527"/>
    </row>
    <row r="948" spans="1:10" ht="20.25" customHeight="1">
      <c r="A948" s="520"/>
      <c r="B948" s="528" t="s">
        <v>3585</v>
      </c>
      <c r="C948" s="528" t="s">
        <v>3585</v>
      </c>
      <c r="D948" s="521">
        <v>15</v>
      </c>
      <c r="E948" s="521" t="s">
        <v>567</v>
      </c>
      <c r="F948" s="523">
        <v>0</v>
      </c>
      <c r="G948" s="523">
        <v>0</v>
      </c>
      <c r="H948" s="523">
        <f t="shared" si="40"/>
        <v>0</v>
      </c>
      <c r="I948" s="555">
        <f t="shared" si="41"/>
        <v>0</v>
      </c>
      <c r="J948" s="527"/>
    </row>
    <row r="949" spans="1:10" ht="20.25" customHeight="1">
      <c r="A949" s="554" t="s">
        <v>3589</v>
      </c>
      <c r="B949" s="533" t="s">
        <v>3590</v>
      </c>
      <c r="C949" s="534" t="s">
        <v>3591</v>
      </c>
      <c r="D949" s="521">
        <v>1</v>
      </c>
      <c r="E949" s="521" t="s">
        <v>983</v>
      </c>
      <c r="F949" s="523">
        <v>868.0814206902758</v>
      </c>
      <c r="G949" s="523">
        <v>338.5560267591438</v>
      </c>
      <c r="H949" s="523">
        <f t="shared" si="40"/>
        <v>1206.6374474494196</v>
      </c>
      <c r="I949" s="555">
        <f t="shared" si="41"/>
        <v>1206.6374474494196</v>
      </c>
      <c r="J949" s="527"/>
    </row>
    <row r="950" spans="1:10" ht="20.25" customHeight="1">
      <c r="A950" s="554"/>
      <c r="B950" s="533"/>
      <c r="C950" s="533"/>
      <c r="D950" s="521"/>
      <c r="E950" s="521"/>
      <c r="F950" s="523">
        <v>0</v>
      </c>
      <c r="G950" s="523">
        <v>0</v>
      </c>
      <c r="H950" s="523">
        <f t="shared" si="40"/>
        <v>0</v>
      </c>
      <c r="I950" s="555">
        <f t="shared" si="41"/>
        <v>0</v>
      </c>
      <c r="J950" s="527"/>
    </row>
    <row r="951" spans="1:10" ht="20.25" customHeight="1" thickBot="1">
      <c r="A951" s="541"/>
      <c r="B951" s="531"/>
      <c r="C951" s="531"/>
      <c r="D951" s="526"/>
      <c r="E951" s="526"/>
      <c r="F951" s="560">
        <v>0</v>
      </c>
      <c r="G951" s="560">
        <v>0</v>
      </c>
      <c r="H951" s="560">
        <f t="shared" si="40"/>
        <v>0</v>
      </c>
      <c r="I951" s="561">
        <f t="shared" si="41"/>
        <v>0</v>
      </c>
      <c r="J951" s="537"/>
    </row>
    <row r="952" spans="1:10" ht="20.25" customHeight="1" thickBot="1">
      <c r="A952" s="562"/>
      <c r="B952" s="569" t="s">
        <v>3592</v>
      </c>
      <c r="C952" s="570" t="s">
        <v>588</v>
      </c>
      <c r="D952" s="563"/>
      <c r="E952" s="563"/>
      <c r="F952" s="564">
        <v>0</v>
      </c>
      <c r="G952" s="564">
        <v>0</v>
      </c>
      <c r="H952" s="564">
        <f t="shared" si="40"/>
        <v>0</v>
      </c>
      <c r="I952" s="565">
        <f t="shared" si="41"/>
        <v>0</v>
      </c>
      <c r="J952" s="537"/>
    </row>
    <row r="953" spans="1:10" ht="20.25" customHeight="1">
      <c r="A953" s="551" t="s">
        <v>3593</v>
      </c>
      <c r="B953" s="518" t="s">
        <v>3594</v>
      </c>
      <c r="C953" s="518" t="s">
        <v>3595</v>
      </c>
      <c r="D953" s="525">
        <v>1</v>
      </c>
      <c r="E953" s="525" t="s">
        <v>3349</v>
      </c>
      <c r="F953" s="552">
        <v>130212.74967390545</v>
      </c>
      <c r="G953" s="552">
        <v>93015.30727858408</v>
      </c>
      <c r="H953" s="552">
        <f t="shared" si="40"/>
        <v>223228.05695248954</v>
      </c>
      <c r="I953" s="553">
        <f t="shared" si="41"/>
        <v>223228.05695248954</v>
      </c>
      <c r="J953" s="527"/>
    </row>
    <row r="954" spans="1:10" ht="20.25" customHeight="1">
      <c r="A954" s="554" t="s">
        <v>3596</v>
      </c>
      <c r="B954" s="535" t="s">
        <v>3590</v>
      </c>
      <c r="C954" s="534" t="s">
        <v>3591</v>
      </c>
      <c r="D954" s="521">
        <v>1</v>
      </c>
      <c r="E954" s="521" t="s">
        <v>983</v>
      </c>
      <c r="F954" s="523">
        <v>4340.426976427826</v>
      </c>
      <c r="G954" s="523">
        <v>2899.4076447569146</v>
      </c>
      <c r="H954" s="523">
        <f t="shared" si="40"/>
        <v>7239.83462118474</v>
      </c>
      <c r="I954" s="555">
        <f t="shared" si="41"/>
        <v>7239.83462118474</v>
      </c>
      <c r="J954" s="527"/>
    </row>
    <row r="955" spans="1:10" ht="20.25" customHeight="1" thickBot="1">
      <c r="A955" s="541"/>
      <c r="B955" s="531"/>
      <c r="C955" s="531"/>
      <c r="D955" s="526"/>
      <c r="E955" s="526"/>
      <c r="F955" s="560">
        <v>0</v>
      </c>
      <c r="G955" s="560">
        <v>0</v>
      </c>
      <c r="H955" s="560">
        <f t="shared" si="40"/>
        <v>0</v>
      </c>
      <c r="I955" s="561">
        <f t="shared" si="41"/>
        <v>0</v>
      </c>
      <c r="J955" s="537"/>
    </row>
    <row r="956" spans="1:10" ht="20.25" customHeight="1" thickBot="1">
      <c r="A956" s="545"/>
      <c r="B956" s="569" t="s">
        <v>3597</v>
      </c>
      <c r="C956" s="569" t="s">
        <v>3598</v>
      </c>
      <c r="D956" s="547"/>
      <c r="E956" s="547"/>
      <c r="F956" s="564">
        <v>0</v>
      </c>
      <c r="G956" s="564">
        <v>0</v>
      </c>
      <c r="H956" s="564">
        <f t="shared" si="40"/>
        <v>0</v>
      </c>
      <c r="I956" s="565">
        <f t="shared" si="41"/>
        <v>0</v>
      </c>
      <c r="J956" s="537"/>
    </row>
    <row r="957" spans="1:10" ht="20.25" customHeight="1">
      <c r="A957" s="551" t="s">
        <v>3599</v>
      </c>
      <c r="B957" s="518" t="s">
        <v>3600</v>
      </c>
      <c r="C957" s="518" t="s">
        <v>3601</v>
      </c>
      <c r="D957" s="525">
        <v>1</v>
      </c>
      <c r="E957" s="525" t="s">
        <v>983</v>
      </c>
      <c r="F957" s="552">
        <v>13021.270992795255</v>
      </c>
      <c r="G957" s="552">
        <v>5078.300655434262</v>
      </c>
      <c r="H957" s="552">
        <f t="shared" si="40"/>
        <v>18099.571648229517</v>
      </c>
      <c r="I957" s="553">
        <f t="shared" si="41"/>
        <v>18099.571648229517</v>
      </c>
      <c r="J957" s="527"/>
    </row>
    <row r="958" spans="1:10" ht="20.25" customHeight="1">
      <c r="A958" s="554" t="s">
        <v>3602</v>
      </c>
      <c r="B958" s="519" t="s">
        <v>3603</v>
      </c>
      <c r="C958" s="519" t="s">
        <v>3604</v>
      </c>
      <c r="D958" s="521">
        <v>1</v>
      </c>
      <c r="E958" s="521" t="s">
        <v>983</v>
      </c>
      <c r="F958" s="523">
        <v>17361.69796922308</v>
      </c>
      <c r="G958" s="523">
        <v>6771.060916253533</v>
      </c>
      <c r="H958" s="523">
        <f t="shared" si="40"/>
        <v>24132.758885476615</v>
      </c>
      <c r="I958" s="555">
        <f t="shared" si="41"/>
        <v>24132.758885476615</v>
      </c>
      <c r="J958" s="527"/>
    </row>
    <row r="959" spans="1:10" ht="20.25" customHeight="1">
      <c r="A959" s="554" t="s">
        <v>3605</v>
      </c>
      <c r="B959" s="519" t="s">
        <v>1654</v>
      </c>
      <c r="C959" s="519" t="s">
        <v>1655</v>
      </c>
      <c r="D959" s="521">
        <v>1</v>
      </c>
      <c r="E959" s="521" t="s">
        <v>983</v>
      </c>
      <c r="F959" s="523">
        <v>17361.69796922308</v>
      </c>
      <c r="G959" s="523">
        <v>6771.060916253533</v>
      </c>
      <c r="H959" s="523">
        <f t="shared" si="40"/>
        <v>24132.758885476615</v>
      </c>
      <c r="I959" s="555">
        <f t="shared" si="41"/>
        <v>24132.758885476615</v>
      </c>
      <c r="J959" s="527"/>
    </row>
    <row r="960" spans="1:10" ht="20.25" customHeight="1">
      <c r="A960" s="554" t="s">
        <v>1656</v>
      </c>
      <c r="B960" s="519" t="s">
        <v>1657</v>
      </c>
      <c r="C960" s="519" t="s">
        <v>589</v>
      </c>
      <c r="D960" s="521">
        <v>1</v>
      </c>
      <c r="E960" s="521" t="s">
        <v>983</v>
      </c>
      <c r="F960" s="523">
        <v>23061.605454957837</v>
      </c>
      <c r="G960" s="523">
        <v>10156.5913743803</v>
      </c>
      <c r="H960" s="523">
        <f t="shared" si="40"/>
        <v>33218.196829338136</v>
      </c>
      <c r="I960" s="555">
        <f t="shared" si="41"/>
        <v>33218.196829338136</v>
      </c>
      <c r="J960" s="527"/>
    </row>
    <row r="961" spans="1:10" ht="20.25" customHeight="1">
      <c r="A961" s="520"/>
      <c r="B961" s="528" t="s">
        <v>1658</v>
      </c>
      <c r="C961" s="528" t="s">
        <v>1659</v>
      </c>
      <c r="D961" s="521"/>
      <c r="E961" s="521"/>
      <c r="F961" s="523">
        <v>0</v>
      </c>
      <c r="G961" s="523">
        <v>0</v>
      </c>
      <c r="H961" s="523">
        <f t="shared" si="40"/>
        <v>0</v>
      </c>
      <c r="I961" s="555">
        <f t="shared" si="41"/>
        <v>0</v>
      </c>
      <c r="J961" s="527"/>
    </row>
    <row r="962" spans="1:10" ht="20.25" customHeight="1">
      <c r="A962" s="520"/>
      <c r="B962" s="528" t="s">
        <v>1660</v>
      </c>
      <c r="C962" s="528" t="s">
        <v>1661</v>
      </c>
      <c r="D962" s="521"/>
      <c r="E962" s="521"/>
      <c r="F962" s="523">
        <v>0</v>
      </c>
      <c r="G962" s="523">
        <v>0</v>
      </c>
      <c r="H962" s="523">
        <f t="shared" si="40"/>
        <v>0</v>
      </c>
      <c r="I962" s="555">
        <f t="shared" si="41"/>
        <v>0</v>
      </c>
      <c r="J962" s="527"/>
    </row>
    <row r="963" spans="1:10" ht="20.25" customHeight="1">
      <c r="A963" s="554" t="s">
        <v>1662</v>
      </c>
      <c r="B963" s="535" t="s">
        <v>3590</v>
      </c>
      <c r="C963" s="534" t="s">
        <v>3591</v>
      </c>
      <c r="D963" s="521">
        <v>1</v>
      </c>
      <c r="E963" s="521" t="s">
        <v>983</v>
      </c>
      <c r="F963" s="523">
        <v>0</v>
      </c>
      <c r="G963" s="523">
        <v>0</v>
      </c>
      <c r="H963" s="523">
        <f t="shared" si="40"/>
        <v>0</v>
      </c>
      <c r="I963" s="555">
        <f t="shared" si="41"/>
        <v>0</v>
      </c>
      <c r="J963" s="527"/>
    </row>
    <row r="964" spans="1:10" ht="20.25" customHeight="1" thickBot="1">
      <c r="A964" s="541"/>
      <c r="B964" s="531"/>
      <c r="C964" s="531"/>
      <c r="D964" s="526"/>
      <c r="E964" s="526"/>
      <c r="F964" s="560">
        <v>0</v>
      </c>
      <c r="G964" s="560">
        <v>0</v>
      </c>
      <c r="H964" s="560">
        <f t="shared" si="40"/>
        <v>0</v>
      </c>
      <c r="I964" s="561">
        <f t="shared" si="41"/>
        <v>0</v>
      </c>
      <c r="J964" s="537"/>
    </row>
    <row r="965" spans="1:10" ht="20.25" customHeight="1" thickBot="1">
      <c r="A965" s="545"/>
      <c r="B965" s="569" t="s">
        <v>1663</v>
      </c>
      <c r="C965" s="569" t="s">
        <v>1664</v>
      </c>
      <c r="D965" s="578"/>
      <c r="E965" s="578"/>
      <c r="F965" s="564">
        <v>0</v>
      </c>
      <c r="G965" s="564">
        <v>0</v>
      </c>
      <c r="H965" s="564">
        <f t="shared" si="40"/>
        <v>0</v>
      </c>
      <c r="I965" s="565">
        <f aca="true" t="shared" si="42" ref="I965:I996">H965*D965</f>
        <v>0</v>
      </c>
      <c r="J965" s="537"/>
    </row>
    <row r="966" spans="1:10" ht="20.25" customHeight="1">
      <c r="A966" s="573"/>
      <c r="B966" s="581" t="s">
        <v>1665</v>
      </c>
      <c r="C966" s="581" t="s">
        <v>590</v>
      </c>
      <c r="D966" s="582">
        <v>1</v>
      </c>
      <c r="E966" s="582" t="s">
        <v>2598</v>
      </c>
      <c r="F966" s="552">
        <v>238710.97366485675</v>
      </c>
      <c r="G966" s="552">
        <v>135334.452909901</v>
      </c>
      <c r="H966" s="552">
        <f t="shared" si="40"/>
        <v>374045.4265747578</v>
      </c>
      <c r="I966" s="553">
        <f t="shared" si="42"/>
        <v>374045.4265747578</v>
      </c>
      <c r="J966" s="537"/>
    </row>
    <row r="967" spans="1:10" ht="20.25" customHeight="1">
      <c r="A967" s="554" t="s">
        <v>1666</v>
      </c>
      <c r="B967" s="519" t="s">
        <v>1667</v>
      </c>
      <c r="C967" s="519" t="s">
        <v>591</v>
      </c>
      <c r="D967" s="521">
        <v>69</v>
      </c>
      <c r="E967" s="521" t="s">
        <v>567</v>
      </c>
      <c r="F967" s="523">
        <v>0</v>
      </c>
      <c r="G967" s="523">
        <v>0</v>
      </c>
      <c r="H967" s="523">
        <f t="shared" si="40"/>
        <v>0</v>
      </c>
      <c r="I967" s="555">
        <f t="shared" si="42"/>
        <v>0</v>
      </c>
      <c r="J967" s="537"/>
    </row>
    <row r="968" spans="1:10" ht="20.25" customHeight="1">
      <c r="A968" s="554" t="s">
        <v>1668</v>
      </c>
      <c r="B968" s="519" t="s">
        <v>1669</v>
      </c>
      <c r="C968" s="519" t="s">
        <v>592</v>
      </c>
      <c r="D968" s="521">
        <v>69</v>
      </c>
      <c r="E968" s="521" t="s">
        <v>567</v>
      </c>
      <c r="F968" s="523">
        <v>0</v>
      </c>
      <c r="G968" s="523">
        <v>0</v>
      </c>
      <c r="H968" s="523">
        <f t="shared" si="40"/>
        <v>0</v>
      </c>
      <c r="I968" s="555">
        <f t="shared" si="42"/>
        <v>0</v>
      </c>
      <c r="J968" s="537"/>
    </row>
    <row r="969" spans="1:10" ht="20.25" customHeight="1">
      <c r="A969" s="554" t="s">
        <v>1670</v>
      </c>
      <c r="B969" s="519" t="s">
        <v>1671</v>
      </c>
      <c r="C969" s="519" t="s">
        <v>593</v>
      </c>
      <c r="D969" s="521">
        <v>114</v>
      </c>
      <c r="E969" s="521" t="s">
        <v>567</v>
      </c>
      <c r="F969" s="523">
        <v>0</v>
      </c>
      <c r="G969" s="523">
        <v>0</v>
      </c>
      <c r="H969" s="523">
        <f t="shared" si="40"/>
        <v>0</v>
      </c>
      <c r="I969" s="555">
        <f t="shared" si="42"/>
        <v>0</v>
      </c>
      <c r="J969" s="537"/>
    </row>
    <row r="970" spans="1:10" ht="20.25" customHeight="1">
      <c r="A970" s="520"/>
      <c r="B970" s="519" t="s">
        <v>1672</v>
      </c>
      <c r="C970" s="519" t="s">
        <v>594</v>
      </c>
      <c r="D970" s="521">
        <v>17</v>
      </c>
      <c r="E970" s="521" t="s">
        <v>567</v>
      </c>
      <c r="F970" s="523">
        <v>0</v>
      </c>
      <c r="G970" s="523">
        <v>0</v>
      </c>
      <c r="H970" s="523">
        <f t="shared" si="40"/>
        <v>0</v>
      </c>
      <c r="I970" s="555">
        <f t="shared" si="42"/>
        <v>0</v>
      </c>
      <c r="J970" s="537"/>
    </row>
    <row r="971" spans="1:10" ht="20.25" customHeight="1">
      <c r="A971" s="554" t="s">
        <v>1673</v>
      </c>
      <c r="B971" s="519" t="s">
        <v>1674</v>
      </c>
      <c r="C971" s="519" t="s">
        <v>1675</v>
      </c>
      <c r="D971" s="521">
        <v>55</v>
      </c>
      <c r="E971" s="521" t="s">
        <v>567</v>
      </c>
      <c r="F971" s="523">
        <v>0</v>
      </c>
      <c r="G971" s="523">
        <v>0</v>
      </c>
      <c r="H971" s="523">
        <f t="shared" si="40"/>
        <v>0</v>
      </c>
      <c r="I971" s="555">
        <f t="shared" si="42"/>
        <v>0</v>
      </c>
      <c r="J971" s="537"/>
    </row>
    <row r="972" spans="1:10" ht="20.25" customHeight="1">
      <c r="A972" s="554" t="s">
        <v>1676</v>
      </c>
      <c r="B972" s="519" t="s">
        <v>1677</v>
      </c>
      <c r="C972" s="519" t="s">
        <v>1678</v>
      </c>
      <c r="D972" s="521">
        <v>27</v>
      </c>
      <c r="E972" s="521" t="s">
        <v>567</v>
      </c>
      <c r="F972" s="523">
        <v>0</v>
      </c>
      <c r="G972" s="523">
        <v>0</v>
      </c>
      <c r="H972" s="523">
        <f t="shared" si="40"/>
        <v>0</v>
      </c>
      <c r="I972" s="555">
        <f t="shared" si="42"/>
        <v>0</v>
      </c>
      <c r="J972" s="537"/>
    </row>
    <row r="973" spans="1:10" ht="20.25" customHeight="1">
      <c r="A973" s="554" t="s">
        <v>1679</v>
      </c>
      <c r="B973" s="519" t="s">
        <v>1680</v>
      </c>
      <c r="C973" s="519" t="s">
        <v>595</v>
      </c>
      <c r="D973" s="521">
        <v>20</v>
      </c>
      <c r="E973" s="521" t="s">
        <v>567</v>
      </c>
      <c r="F973" s="523">
        <v>0</v>
      </c>
      <c r="G973" s="523">
        <v>0</v>
      </c>
      <c r="H973" s="523">
        <f t="shared" si="40"/>
        <v>0</v>
      </c>
      <c r="I973" s="555">
        <f t="shared" si="42"/>
        <v>0</v>
      </c>
      <c r="J973" s="537"/>
    </row>
    <row r="974" spans="1:10" ht="20.25" customHeight="1">
      <c r="A974" s="554" t="s">
        <v>1681</v>
      </c>
      <c r="B974" s="519" t="s">
        <v>1682</v>
      </c>
      <c r="C974" s="519" t="s">
        <v>596</v>
      </c>
      <c r="D974" s="521">
        <v>9</v>
      </c>
      <c r="E974" s="521" t="s">
        <v>567</v>
      </c>
      <c r="F974" s="523">
        <v>0</v>
      </c>
      <c r="G974" s="523">
        <v>0</v>
      </c>
      <c r="H974" s="523">
        <f t="shared" si="40"/>
        <v>0</v>
      </c>
      <c r="I974" s="555">
        <f t="shared" si="42"/>
        <v>0</v>
      </c>
      <c r="J974" s="537"/>
    </row>
    <row r="975" spans="1:10" ht="20.25" customHeight="1">
      <c r="A975" s="554" t="s">
        <v>1683</v>
      </c>
      <c r="B975" s="519" t="s">
        <v>1684</v>
      </c>
      <c r="C975" s="519" t="s">
        <v>597</v>
      </c>
      <c r="D975" s="521">
        <v>9</v>
      </c>
      <c r="E975" s="521" t="s">
        <v>567</v>
      </c>
      <c r="F975" s="523">
        <v>0</v>
      </c>
      <c r="G975" s="523">
        <v>0</v>
      </c>
      <c r="H975" s="523">
        <f t="shared" si="40"/>
        <v>0</v>
      </c>
      <c r="I975" s="555">
        <f t="shared" si="42"/>
        <v>0</v>
      </c>
      <c r="J975" s="537"/>
    </row>
    <row r="976" spans="1:10" ht="20.25" customHeight="1">
      <c r="A976" s="554" t="s">
        <v>1685</v>
      </c>
      <c r="B976" s="519" t="s">
        <v>1686</v>
      </c>
      <c r="C976" s="519" t="s">
        <v>1687</v>
      </c>
      <c r="D976" s="521">
        <v>1</v>
      </c>
      <c r="E976" s="521" t="s">
        <v>567</v>
      </c>
      <c r="F976" s="523">
        <v>0</v>
      </c>
      <c r="G976" s="523">
        <v>0</v>
      </c>
      <c r="H976" s="523">
        <f t="shared" si="40"/>
        <v>0</v>
      </c>
      <c r="I976" s="555">
        <f t="shared" si="42"/>
        <v>0</v>
      </c>
      <c r="J976" s="537"/>
    </row>
    <row r="977" spans="1:10" ht="20.25" customHeight="1">
      <c r="A977" s="554" t="s">
        <v>1688</v>
      </c>
      <c r="B977" s="519" t="s">
        <v>1689</v>
      </c>
      <c r="C977" s="519" t="s">
        <v>1690</v>
      </c>
      <c r="D977" s="521">
        <v>1</v>
      </c>
      <c r="E977" s="521" t="s">
        <v>567</v>
      </c>
      <c r="F977" s="523">
        <v>0</v>
      </c>
      <c r="G977" s="523">
        <v>0</v>
      </c>
      <c r="H977" s="523">
        <f t="shared" si="40"/>
        <v>0</v>
      </c>
      <c r="I977" s="555">
        <f t="shared" si="42"/>
        <v>0</v>
      </c>
      <c r="J977" s="537"/>
    </row>
    <row r="978" spans="1:10" ht="20.25" customHeight="1">
      <c r="A978" s="554" t="s">
        <v>1691</v>
      </c>
      <c r="B978" s="519" t="s">
        <v>1692</v>
      </c>
      <c r="C978" s="519" t="s">
        <v>1693</v>
      </c>
      <c r="D978" s="521">
        <v>4</v>
      </c>
      <c r="E978" s="521" t="s">
        <v>567</v>
      </c>
      <c r="F978" s="523">
        <v>0</v>
      </c>
      <c r="G978" s="523">
        <v>0</v>
      </c>
      <c r="H978" s="523">
        <f t="shared" si="40"/>
        <v>0</v>
      </c>
      <c r="I978" s="555">
        <f t="shared" si="42"/>
        <v>0</v>
      </c>
      <c r="J978" s="537"/>
    </row>
    <row r="979" spans="1:10" ht="20.25" customHeight="1">
      <c r="A979" s="554" t="s">
        <v>1694</v>
      </c>
      <c r="B979" s="519" t="s">
        <v>1695</v>
      </c>
      <c r="C979" s="519" t="s">
        <v>1696</v>
      </c>
      <c r="D979" s="521">
        <v>4</v>
      </c>
      <c r="E979" s="521" t="s">
        <v>567</v>
      </c>
      <c r="F979" s="523">
        <v>0</v>
      </c>
      <c r="G979" s="523">
        <v>0</v>
      </c>
      <c r="H979" s="523">
        <f t="shared" si="40"/>
        <v>0</v>
      </c>
      <c r="I979" s="555">
        <f t="shared" si="42"/>
        <v>0</v>
      </c>
      <c r="J979" s="537"/>
    </row>
    <row r="980" spans="1:10" ht="20.25" customHeight="1">
      <c r="A980" s="520"/>
      <c r="B980" s="581" t="s">
        <v>1697</v>
      </c>
      <c r="C980" s="581" t="s">
        <v>1698</v>
      </c>
      <c r="D980" s="521"/>
      <c r="E980" s="521"/>
      <c r="F980" s="523">
        <v>0</v>
      </c>
      <c r="G980" s="523">
        <v>0</v>
      </c>
      <c r="H980" s="523">
        <f t="shared" si="40"/>
        <v>0</v>
      </c>
      <c r="I980" s="555">
        <f t="shared" si="42"/>
        <v>0</v>
      </c>
      <c r="J980" s="537"/>
    </row>
    <row r="981" spans="1:10" ht="20.25" customHeight="1">
      <c r="A981" s="554" t="s">
        <v>1699</v>
      </c>
      <c r="B981" s="519" t="s">
        <v>1700</v>
      </c>
      <c r="C981" s="519" t="s">
        <v>1701</v>
      </c>
      <c r="D981" s="521">
        <v>120</v>
      </c>
      <c r="E981" s="521" t="s">
        <v>567</v>
      </c>
      <c r="F981" s="523">
        <v>0</v>
      </c>
      <c r="G981" s="523">
        <v>0</v>
      </c>
      <c r="H981" s="523">
        <f t="shared" si="40"/>
        <v>0</v>
      </c>
      <c r="I981" s="555">
        <f t="shared" si="42"/>
        <v>0</v>
      </c>
      <c r="J981" s="537"/>
    </row>
    <row r="982" spans="1:10" ht="20.25" customHeight="1">
      <c r="A982" s="554" t="s">
        <v>1702</v>
      </c>
      <c r="B982" s="519" t="s">
        <v>1703</v>
      </c>
      <c r="C982" s="519" t="s">
        <v>1704</v>
      </c>
      <c r="D982" s="521">
        <v>140</v>
      </c>
      <c r="E982" s="521" t="s">
        <v>567</v>
      </c>
      <c r="F982" s="523">
        <v>0</v>
      </c>
      <c r="G982" s="523">
        <v>0</v>
      </c>
      <c r="H982" s="523">
        <f t="shared" si="40"/>
        <v>0</v>
      </c>
      <c r="I982" s="555">
        <f t="shared" si="42"/>
        <v>0</v>
      </c>
      <c r="J982" s="537"/>
    </row>
    <row r="983" spans="1:10" ht="20.25" customHeight="1">
      <c r="A983" s="554" t="s">
        <v>1705</v>
      </c>
      <c r="B983" s="519" t="s">
        <v>1706</v>
      </c>
      <c r="C983" s="519" t="s">
        <v>1707</v>
      </c>
      <c r="D983" s="521">
        <v>50</v>
      </c>
      <c r="E983" s="521" t="s">
        <v>567</v>
      </c>
      <c r="F983" s="523">
        <v>0</v>
      </c>
      <c r="G983" s="523">
        <v>0</v>
      </c>
      <c r="H983" s="523">
        <f t="shared" si="40"/>
        <v>0</v>
      </c>
      <c r="I983" s="555">
        <f t="shared" si="42"/>
        <v>0</v>
      </c>
      <c r="J983" s="537"/>
    </row>
    <row r="984" spans="1:10" ht="20.25" customHeight="1">
      <c r="A984" s="554" t="s">
        <v>1708</v>
      </c>
      <c r="B984" s="519" t="s">
        <v>1709</v>
      </c>
      <c r="C984" s="519" t="s">
        <v>1710</v>
      </c>
      <c r="D984" s="521">
        <v>10</v>
      </c>
      <c r="E984" s="521" t="s">
        <v>567</v>
      </c>
      <c r="F984" s="523">
        <v>0</v>
      </c>
      <c r="G984" s="523">
        <v>0</v>
      </c>
      <c r="H984" s="523">
        <f t="shared" si="40"/>
        <v>0</v>
      </c>
      <c r="I984" s="555">
        <f t="shared" si="42"/>
        <v>0</v>
      </c>
      <c r="J984" s="537"/>
    </row>
    <row r="985" spans="1:10" ht="20.25" customHeight="1">
      <c r="A985" s="554" t="s">
        <v>1711</v>
      </c>
      <c r="B985" s="519" t="s">
        <v>1712</v>
      </c>
      <c r="C985" s="519" t="s">
        <v>1713</v>
      </c>
      <c r="D985" s="521">
        <v>320</v>
      </c>
      <c r="E985" s="521" t="s">
        <v>567</v>
      </c>
      <c r="F985" s="523">
        <v>0</v>
      </c>
      <c r="G985" s="523">
        <v>0</v>
      </c>
      <c r="H985" s="523">
        <f t="shared" si="40"/>
        <v>0</v>
      </c>
      <c r="I985" s="555">
        <f t="shared" si="42"/>
        <v>0</v>
      </c>
      <c r="J985" s="537"/>
    </row>
    <row r="986" spans="1:10" ht="20.25" customHeight="1">
      <c r="A986" s="554" t="s">
        <v>1714</v>
      </c>
      <c r="B986" s="519" t="s">
        <v>1715</v>
      </c>
      <c r="C986" s="519" t="s">
        <v>1716</v>
      </c>
      <c r="D986" s="521">
        <v>36</v>
      </c>
      <c r="E986" s="521" t="s">
        <v>567</v>
      </c>
      <c r="F986" s="523">
        <v>0</v>
      </c>
      <c r="G986" s="523">
        <v>0</v>
      </c>
      <c r="H986" s="523">
        <f t="shared" si="40"/>
        <v>0</v>
      </c>
      <c r="I986" s="555">
        <f t="shared" si="42"/>
        <v>0</v>
      </c>
      <c r="J986" s="537"/>
    </row>
    <row r="987" spans="1:10" ht="20.25" customHeight="1">
      <c r="A987" s="554" t="s">
        <v>1717</v>
      </c>
      <c r="B987" s="519" t="s">
        <v>1718</v>
      </c>
      <c r="C987" s="519" t="s">
        <v>1719</v>
      </c>
      <c r="D987" s="521">
        <v>2</v>
      </c>
      <c r="E987" s="521" t="s">
        <v>567</v>
      </c>
      <c r="F987" s="523">
        <v>0</v>
      </c>
      <c r="G987" s="523">
        <v>0</v>
      </c>
      <c r="H987" s="523">
        <f t="shared" si="40"/>
        <v>0</v>
      </c>
      <c r="I987" s="555">
        <f t="shared" si="42"/>
        <v>0</v>
      </c>
      <c r="J987" s="537"/>
    </row>
    <row r="988" spans="1:10" ht="20.25" customHeight="1">
      <c r="A988" s="554" t="s">
        <v>1720</v>
      </c>
      <c r="B988" s="519" t="s">
        <v>1721</v>
      </c>
      <c r="C988" s="519" t="s">
        <v>1722</v>
      </c>
      <c r="D988" s="521">
        <v>10</v>
      </c>
      <c r="E988" s="521" t="s">
        <v>567</v>
      </c>
      <c r="F988" s="523">
        <v>0</v>
      </c>
      <c r="G988" s="523">
        <v>0</v>
      </c>
      <c r="H988" s="523">
        <f t="shared" si="40"/>
        <v>0</v>
      </c>
      <c r="I988" s="555">
        <f t="shared" si="42"/>
        <v>0</v>
      </c>
      <c r="J988" s="537"/>
    </row>
    <row r="989" spans="1:10" ht="20.25" customHeight="1">
      <c r="A989" s="554" t="s">
        <v>1723</v>
      </c>
      <c r="B989" s="519" t="s">
        <v>1724</v>
      </c>
      <c r="C989" s="519" t="s">
        <v>1725</v>
      </c>
      <c r="D989" s="521">
        <v>1</v>
      </c>
      <c r="E989" s="521" t="s">
        <v>567</v>
      </c>
      <c r="F989" s="523">
        <v>0</v>
      </c>
      <c r="G989" s="523">
        <v>0</v>
      </c>
      <c r="H989" s="523">
        <f t="shared" si="40"/>
        <v>0</v>
      </c>
      <c r="I989" s="555">
        <f t="shared" si="42"/>
        <v>0</v>
      </c>
      <c r="J989" s="537"/>
    </row>
    <row r="990" spans="1:10" ht="20.25" customHeight="1">
      <c r="A990" s="554" t="s">
        <v>1726</v>
      </c>
      <c r="B990" s="519" t="s">
        <v>1727</v>
      </c>
      <c r="C990" s="519" t="s">
        <v>598</v>
      </c>
      <c r="D990" s="521">
        <v>1</v>
      </c>
      <c r="E990" s="521" t="s">
        <v>567</v>
      </c>
      <c r="F990" s="523">
        <v>0</v>
      </c>
      <c r="G990" s="523">
        <v>0</v>
      </c>
      <c r="H990" s="523">
        <f t="shared" si="40"/>
        <v>0</v>
      </c>
      <c r="I990" s="555">
        <f t="shared" si="42"/>
        <v>0</v>
      </c>
      <c r="J990" s="537"/>
    </row>
    <row r="991" spans="1:10" ht="20.25" customHeight="1">
      <c r="A991" s="554" t="s">
        <v>1728</v>
      </c>
      <c r="B991" s="519" t="s">
        <v>1729</v>
      </c>
      <c r="C991" s="519" t="s">
        <v>1730</v>
      </c>
      <c r="D991" s="521">
        <v>1</v>
      </c>
      <c r="E991" s="521" t="s">
        <v>567</v>
      </c>
      <c r="F991" s="523">
        <v>0</v>
      </c>
      <c r="G991" s="523">
        <v>0</v>
      </c>
      <c r="H991" s="523">
        <f t="shared" si="40"/>
        <v>0</v>
      </c>
      <c r="I991" s="555">
        <f t="shared" si="42"/>
        <v>0</v>
      </c>
      <c r="J991" s="537"/>
    </row>
    <row r="992" spans="1:10" ht="20.25" customHeight="1">
      <c r="A992" s="554" t="s">
        <v>1731</v>
      </c>
      <c r="B992" s="519" t="s">
        <v>1732</v>
      </c>
      <c r="C992" s="519" t="s">
        <v>1730</v>
      </c>
      <c r="D992" s="521">
        <v>4</v>
      </c>
      <c r="E992" s="521" t="s">
        <v>567</v>
      </c>
      <c r="F992" s="523">
        <v>0</v>
      </c>
      <c r="G992" s="523">
        <v>0</v>
      </c>
      <c r="H992" s="523">
        <f t="shared" si="40"/>
        <v>0</v>
      </c>
      <c r="I992" s="555">
        <f t="shared" si="42"/>
        <v>0</v>
      </c>
      <c r="J992" s="537"/>
    </row>
    <row r="993" spans="1:10" ht="20.25" customHeight="1">
      <c r="A993" s="554" t="s">
        <v>1733</v>
      </c>
      <c r="B993" s="519" t="s">
        <v>1734</v>
      </c>
      <c r="C993" s="519" t="s">
        <v>1735</v>
      </c>
      <c r="D993" s="521">
        <v>6</v>
      </c>
      <c r="E993" s="521" t="s">
        <v>567</v>
      </c>
      <c r="F993" s="523">
        <v>0</v>
      </c>
      <c r="G993" s="523">
        <v>0</v>
      </c>
      <c r="H993" s="523">
        <f aca="true" t="shared" si="43" ref="H993:H1017">G993+F993</f>
        <v>0</v>
      </c>
      <c r="I993" s="555">
        <f t="shared" si="42"/>
        <v>0</v>
      </c>
      <c r="J993" s="537"/>
    </row>
    <row r="994" spans="1:10" ht="20.25" customHeight="1">
      <c r="A994" s="554" t="s">
        <v>1736</v>
      </c>
      <c r="B994" s="519" t="s">
        <v>1737</v>
      </c>
      <c r="C994" s="519" t="s">
        <v>1738</v>
      </c>
      <c r="D994" s="521">
        <v>2</v>
      </c>
      <c r="E994" s="521" t="s">
        <v>567</v>
      </c>
      <c r="F994" s="523">
        <v>0</v>
      </c>
      <c r="G994" s="523">
        <v>0</v>
      </c>
      <c r="H994" s="523">
        <f t="shared" si="43"/>
        <v>0</v>
      </c>
      <c r="I994" s="555">
        <f t="shared" si="42"/>
        <v>0</v>
      </c>
      <c r="J994" s="537"/>
    </row>
    <row r="995" spans="1:10" ht="20.25" customHeight="1">
      <c r="A995" s="520"/>
      <c r="B995" s="519" t="s">
        <v>1739</v>
      </c>
      <c r="C995" s="519" t="s">
        <v>1740</v>
      </c>
      <c r="D995" s="521"/>
      <c r="E995" s="521"/>
      <c r="F995" s="523">
        <v>0</v>
      </c>
      <c r="G995" s="523">
        <v>0</v>
      </c>
      <c r="H995" s="523">
        <f t="shared" si="43"/>
        <v>0</v>
      </c>
      <c r="I995" s="555">
        <f t="shared" si="42"/>
        <v>0</v>
      </c>
      <c r="J995" s="537"/>
    </row>
    <row r="996" spans="1:10" ht="20.25" customHeight="1">
      <c r="A996" s="554" t="s">
        <v>1741</v>
      </c>
      <c r="B996" s="519" t="s">
        <v>1742</v>
      </c>
      <c r="C996" s="519" t="s">
        <v>1743</v>
      </c>
      <c r="D996" s="521">
        <v>1</v>
      </c>
      <c r="E996" s="521" t="s">
        <v>567</v>
      </c>
      <c r="F996" s="523">
        <v>0</v>
      </c>
      <c r="G996" s="523">
        <v>0</v>
      </c>
      <c r="H996" s="523">
        <f t="shared" si="43"/>
        <v>0</v>
      </c>
      <c r="I996" s="555">
        <f t="shared" si="42"/>
        <v>0</v>
      </c>
      <c r="J996" s="537"/>
    </row>
    <row r="997" spans="1:10" ht="20.25" customHeight="1">
      <c r="A997" s="554" t="s">
        <v>1744</v>
      </c>
      <c r="B997" s="519" t="s">
        <v>1745</v>
      </c>
      <c r="C997" s="519" t="s">
        <v>1746</v>
      </c>
      <c r="D997" s="521">
        <v>1</v>
      </c>
      <c r="E997" s="521" t="s">
        <v>567</v>
      </c>
      <c r="F997" s="523">
        <v>0</v>
      </c>
      <c r="G997" s="523">
        <v>0</v>
      </c>
      <c r="H997" s="523">
        <f t="shared" si="43"/>
        <v>0</v>
      </c>
      <c r="I997" s="555">
        <f aca="true" t="shared" si="44" ref="I997:I1017">H997*D997</f>
        <v>0</v>
      </c>
      <c r="J997" s="537"/>
    </row>
    <row r="998" spans="1:10" ht="20.25" customHeight="1">
      <c r="A998" s="520"/>
      <c r="B998" s="581" t="s">
        <v>1747</v>
      </c>
      <c r="C998" s="581" t="s">
        <v>1748</v>
      </c>
      <c r="D998" s="521"/>
      <c r="E998" s="521"/>
      <c r="F998" s="523">
        <v>0</v>
      </c>
      <c r="G998" s="523">
        <v>0</v>
      </c>
      <c r="H998" s="523">
        <f t="shared" si="43"/>
        <v>0</v>
      </c>
      <c r="I998" s="555">
        <f t="shared" si="44"/>
        <v>0</v>
      </c>
      <c r="J998" s="537"/>
    </row>
    <row r="999" spans="1:10" ht="20.25" customHeight="1">
      <c r="A999" s="554" t="s">
        <v>1749</v>
      </c>
      <c r="B999" s="519" t="s">
        <v>1750</v>
      </c>
      <c r="C999" s="519" t="s">
        <v>1751</v>
      </c>
      <c r="D999" s="521">
        <v>1</v>
      </c>
      <c r="E999" s="521" t="s">
        <v>567</v>
      </c>
      <c r="F999" s="523">
        <v>0</v>
      </c>
      <c r="G999" s="523">
        <v>0</v>
      </c>
      <c r="H999" s="523">
        <f t="shared" si="43"/>
        <v>0</v>
      </c>
      <c r="I999" s="555">
        <f t="shared" si="44"/>
        <v>0</v>
      </c>
      <c r="J999" s="537"/>
    </row>
    <row r="1000" spans="1:10" ht="20.25" customHeight="1">
      <c r="A1000" s="554" t="s">
        <v>1752</v>
      </c>
      <c r="B1000" s="519" t="s">
        <v>1753</v>
      </c>
      <c r="C1000" s="519" t="s">
        <v>1754</v>
      </c>
      <c r="D1000" s="521">
        <v>1</v>
      </c>
      <c r="E1000" s="521" t="s">
        <v>567</v>
      </c>
      <c r="F1000" s="523">
        <v>0</v>
      </c>
      <c r="G1000" s="523">
        <v>0</v>
      </c>
      <c r="H1000" s="523">
        <f t="shared" si="43"/>
        <v>0</v>
      </c>
      <c r="I1000" s="555">
        <f t="shared" si="44"/>
        <v>0</v>
      </c>
      <c r="J1000" s="537"/>
    </row>
    <row r="1001" spans="1:10" ht="20.25" customHeight="1">
      <c r="A1001" s="554" t="s">
        <v>1755</v>
      </c>
      <c r="B1001" s="519" t="s">
        <v>1756</v>
      </c>
      <c r="C1001" s="519" t="s">
        <v>599</v>
      </c>
      <c r="D1001" s="521">
        <v>1</v>
      </c>
      <c r="E1001" s="521" t="s">
        <v>567</v>
      </c>
      <c r="F1001" s="523">
        <v>0</v>
      </c>
      <c r="G1001" s="523">
        <v>0</v>
      </c>
      <c r="H1001" s="523">
        <f t="shared" si="43"/>
        <v>0</v>
      </c>
      <c r="I1001" s="555">
        <f t="shared" si="44"/>
        <v>0</v>
      </c>
      <c r="J1001" s="537"/>
    </row>
    <row r="1002" spans="1:10" ht="20.25" customHeight="1">
      <c r="A1002" s="554" t="s">
        <v>1757</v>
      </c>
      <c r="B1002" s="519" t="s">
        <v>1758</v>
      </c>
      <c r="C1002" s="519" t="s">
        <v>600</v>
      </c>
      <c r="D1002" s="521">
        <v>1</v>
      </c>
      <c r="E1002" s="521" t="s">
        <v>567</v>
      </c>
      <c r="F1002" s="523">
        <v>0</v>
      </c>
      <c r="G1002" s="523">
        <v>0</v>
      </c>
      <c r="H1002" s="523">
        <f t="shared" si="43"/>
        <v>0</v>
      </c>
      <c r="I1002" s="555">
        <f t="shared" si="44"/>
        <v>0</v>
      </c>
      <c r="J1002" s="537"/>
    </row>
    <row r="1003" spans="1:10" ht="20.25" customHeight="1">
      <c r="A1003" s="520"/>
      <c r="B1003" s="581" t="s">
        <v>1759</v>
      </c>
      <c r="C1003" s="581" t="s">
        <v>1760</v>
      </c>
      <c r="D1003" s="521"/>
      <c r="E1003" s="521"/>
      <c r="F1003" s="523">
        <v>0</v>
      </c>
      <c r="G1003" s="523">
        <v>0</v>
      </c>
      <c r="H1003" s="523">
        <f t="shared" si="43"/>
        <v>0</v>
      </c>
      <c r="I1003" s="555">
        <f t="shared" si="44"/>
        <v>0</v>
      </c>
      <c r="J1003" s="537"/>
    </row>
    <row r="1004" spans="1:10" ht="20.25" customHeight="1">
      <c r="A1004" s="554" t="s">
        <v>1761</v>
      </c>
      <c r="B1004" s="519" t="s">
        <v>1762</v>
      </c>
      <c r="C1004" s="519" t="s">
        <v>601</v>
      </c>
      <c r="D1004" s="521">
        <v>9</v>
      </c>
      <c r="E1004" s="521" t="s">
        <v>567</v>
      </c>
      <c r="F1004" s="523">
        <v>0</v>
      </c>
      <c r="G1004" s="523">
        <v>0</v>
      </c>
      <c r="H1004" s="523">
        <f t="shared" si="43"/>
        <v>0</v>
      </c>
      <c r="I1004" s="555">
        <f t="shared" si="44"/>
        <v>0</v>
      </c>
      <c r="J1004" s="537"/>
    </row>
    <row r="1005" spans="1:10" ht="20.25" customHeight="1">
      <c r="A1005" s="554" t="s">
        <v>1763</v>
      </c>
      <c r="B1005" s="519" t="s">
        <v>1764</v>
      </c>
      <c r="C1005" s="519" t="s">
        <v>602</v>
      </c>
      <c r="D1005" s="521">
        <v>3</v>
      </c>
      <c r="E1005" s="521" t="s">
        <v>567</v>
      </c>
      <c r="F1005" s="523">
        <v>0</v>
      </c>
      <c r="G1005" s="523">
        <v>0</v>
      </c>
      <c r="H1005" s="523">
        <f t="shared" si="43"/>
        <v>0</v>
      </c>
      <c r="I1005" s="555">
        <f t="shared" si="44"/>
        <v>0</v>
      </c>
      <c r="J1005" s="537"/>
    </row>
    <row r="1006" spans="1:10" ht="20.25" customHeight="1">
      <c r="A1006" s="554" t="s">
        <v>1765</v>
      </c>
      <c r="B1006" s="519" t="s">
        <v>1766</v>
      </c>
      <c r="C1006" s="519" t="s">
        <v>603</v>
      </c>
      <c r="D1006" s="521">
        <v>14</v>
      </c>
      <c r="E1006" s="521" t="s">
        <v>567</v>
      </c>
      <c r="F1006" s="523">
        <v>0</v>
      </c>
      <c r="G1006" s="523">
        <v>0</v>
      </c>
      <c r="H1006" s="523">
        <f t="shared" si="43"/>
        <v>0</v>
      </c>
      <c r="I1006" s="555">
        <f t="shared" si="44"/>
        <v>0</v>
      </c>
      <c r="J1006" s="537"/>
    </row>
    <row r="1007" spans="1:10" ht="20.25" customHeight="1">
      <c r="A1007" s="554" t="s">
        <v>1767</v>
      </c>
      <c r="B1007" s="519" t="s">
        <v>1768</v>
      </c>
      <c r="C1007" s="519" t="s">
        <v>604</v>
      </c>
      <c r="D1007" s="521">
        <v>3</v>
      </c>
      <c r="E1007" s="521" t="s">
        <v>567</v>
      </c>
      <c r="F1007" s="523">
        <v>0</v>
      </c>
      <c r="G1007" s="523">
        <v>0</v>
      </c>
      <c r="H1007" s="523">
        <f t="shared" si="43"/>
        <v>0</v>
      </c>
      <c r="I1007" s="555">
        <f t="shared" si="44"/>
        <v>0</v>
      </c>
      <c r="J1007" s="537"/>
    </row>
    <row r="1008" spans="1:10" ht="20.25" customHeight="1">
      <c r="A1008" s="554" t="s">
        <v>1769</v>
      </c>
      <c r="B1008" s="519" t="s">
        <v>1770</v>
      </c>
      <c r="C1008" s="519" t="s">
        <v>605</v>
      </c>
      <c r="D1008" s="521">
        <v>1</v>
      </c>
      <c r="E1008" s="521" t="s">
        <v>567</v>
      </c>
      <c r="F1008" s="523">
        <v>0</v>
      </c>
      <c r="G1008" s="523">
        <v>0</v>
      </c>
      <c r="H1008" s="523">
        <f t="shared" si="43"/>
        <v>0</v>
      </c>
      <c r="I1008" s="555">
        <f t="shared" si="44"/>
        <v>0</v>
      </c>
      <c r="J1008" s="537"/>
    </row>
    <row r="1009" spans="1:10" ht="20.25" customHeight="1">
      <c r="A1009" s="554" t="s">
        <v>1771</v>
      </c>
      <c r="B1009" s="519" t="s">
        <v>1772</v>
      </c>
      <c r="C1009" s="519" t="s">
        <v>606</v>
      </c>
      <c r="D1009" s="521">
        <v>1</v>
      </c>
      <c r="E1009" s="521" t="s">
        <v>567</v>
      </c>
      <c r="F1009" s="523">
        <v>0</v>
      </c>
      <c r="G1009" s="523">
        <v>0</v>
      </c>
      <c r="H1009" s="523">
        <f t="shared" si="43"/>
        <v>0</v>
      </c>
      <c r="I1009" s="555">
        <f t="shared" si="44"/>
        <v>0</v>
      </c>
      <c r="J1009" s="537"/>
    </row>
    <row r="1010" spans="1:10" ht="20.25" customHeight="1">
      <c r="A1010" s="554" t="s">
        <v>1773</v>
      </c>
      <c r="B1010" s="519" t="s">
        <v>1774</v>
      </c>
      <c r="C1010" s="519" t="s">
        <v>1775</v>
      </c>
      <c r="D1010" s="521">
        <v>13</v>
      </c>
      <c r="E1010" s="521" t="s">
        <v>567</v>
      </c>
      <c r="F1010" s="523">
        <v>0</v>
      </c>
      <c r="G1010" s="523">
        <v>0</v>
      </c>
      <c r="H1010" s="523">
        <f t="shared" si="43"/>
        <v>0</v>
      </c>
      <c r="I1010" s="555">
        <f t="shared" si="44"/>
        <v>0</v>
      </c>
      <c r="J1010" s="537"/>
    </row>
    <row r="1011" spans="1:10" ht="20.25" customHeight="1">
      <c r="A1011" s="554" t="s">
        <v>1776</v>
      </c>
      <c r="B1011" s="519" t="s">
        <v>1777</v>
      </c>
      <c r="C1011" s="519" t="s">
        <v>1778</v>
      </c>
      <c r="D1011" s="521">
        <v>6</v>
      </c>
      <c r="E1011" s="521" t="s">
        <v>567</v>
      </c>
      <c r="F1011" s="523">
        <v>0</v>
      </c>
      <c r="G1011" s="523">
        <v>0</v>
      </c>
      <c r="H1011" s="523">
        <f t="shared" si="43"/>
        <v>0</v>
      </c>
      <c r="I1011" s="555">
        <f t="shared" si="44"/>
        <v>0</v>
      </c>
      <c r="J1011" s="537"/>
    </row>
    <row r="1012" spans="1:10" ht="20.25" customHeight="1">
      <c r="A1012" s="554" t="s">
        <v>1779</v>
      </c>
      <c r="B1012" s="519" t="s">
        <v>1780</v>
      </c>
      <c r="C1012" s="519" t="s">
        <v>1781</v>
      </c>
      <c r="D1012" s="521">
        <v>11</v>
      </c>
      <c r="E1012" s="521" t="s">
        <v>567</v>
      </c>
      <c r="F1012" s="523">
        <v>0</v>
      </c>
      <c r="G1012" s="523">
        <v>0</v>
      </c>
      <c r="H1012" s="523">
        <f t="shared" si="43"/>
        <v>0</v>
      </c>
      <c r="I1012" s="555">
        <f t="shared" si="44"/>
        <v>0</v>
      </c>
      <c r="J1012" s="537"/>
    </row>
    <row r="1013" spans="1:10" ht="20.25" customHeight="1">
      <c r="A1013" s="554" t="s">
        <v>1782</v>
      </c>
      <c r="B1013" s="519" t="s">
        <v>1783</v>
      </c>
      <c r="C1013" s="519" t="s">
        <v>1784</v>
      </c>
      <c r="D1013" s="521">
        <v>9</v>
      </c>
      <c r="E1013" s="521" t="s">
        <v>567</v>
      </c>
      <c r="F1013" s="523">
        <v>0</v>
      </c>
      <c r="G1013" s="523">
        <v>0</v>
      </c>
      <c r="H1013" s="523">
        <f t="shared" si="43"/>
        <v>0</v>
      </c>
      <c r="I1013" s="555">
        <f t="shared" si="44"/>
        <v>0</v>
      </c>
      <c r="J1013" s="537"/>
    </row>
    <row r="1014" spans="1:10" ht="20.25" customHeight="1">
      <c r="A1014" s="554" t="s">
        <v>1785</v>
      </c>
      <c r="B1014" s="519" t="s">
        <v>1786</v>
      </c>
      <c r="C1014" s="519" t="s">
        <v>1787</v>
      </c>
      <c r="D1014" s="521">
        <v>31</v>
      </c>
      <c r="E1014" s="521" t="s">
        <v>567</v>
      </c>
      <c r="F1014" s="523">
        <v>0</v>
      </c>
      <c r="G1014" s="523">
        <v>0</v>
      </c>
      <c r="H1014" s="523">
        <f t="shared" si="43"/>
        <v>0</v>
      </c>
      <c r="I1014" s="555">
        <f t="shared" si="44"/>
        <v>0</v>
      </c>
      <c r="J1014" s="537"/>
    </row>
    <row r="1015" spans="1:10" ht="20.25" customHeight="1">
      <c r="A1015" s="554" t="s">
        <v>1788</v>
      </c>
      <c r="B1015" s="519" t="s">
        <v>1789</v>
      </c>
      <c r="C1015" s="519" t="s">
        <v>163</v>
      </c>
      <c r="D1015" s="521">
        <v>30</v>
      </c>
      <c r="E1015" s="521" t="s">
        <v>567</v>
      </c>
      <c r="F1015" s="523">
        <v>0</v>
      </c>
      <c r="G1015" s="523">
        <v>0</v>
      </c>
      <c r="H1015" s="523">
        <f t="shared" si="43"/>
        <v>0</v>
      </c>
      <c r="I1015" s="555">
        <f t="shared" si="44"/>
        <v>0</v>
      </c>
      <c r="J1015" s="537"/>
    </row>
    <row r="1016" spans="1:10" ht="20.25" customHeight="1">
      <c r="A1016" s="554" t="s">
        <v>164</v>
      </c>
      <c r="B1016" s="519" t="s">
        <v>165</v>
      </c>
      <c r="C1016" s="519" t="s">
        <v>166</v>
      </c>
      <c r="D1016" s="521">
        <v>9</v>
      </c>
      <c r="E1016" s="521" t="s">
        <v>567</v>
      </c>
      <c r="F1016" s="523">
        <v>0</v>
      </c>
      <c r="G1016" s="523">
        <v>0</v>
      </c>
      <c r="H1016" s="523">
        <f t="shared" si="43"/>
        <v>0</v>
      </c>
      <c r="I1016" s="555">
        <f t="shared" si="44"/>
        <v>0</v>
      </c>
      <c r="J1016" s="537"/>
    </row>
    <row r="1017" spans="1:11" ht="20.25" customHeight="1">
      <c r="A1017" s="583" t="s">
        <v>167</v>
      </c>
      <c r="B1017" s="534" t="s">
        <v>3590</v>
      </c>
      <c r="C1017" s="534" t="s">
        <v>3591</v>
      </c>
      <c r="D1017" s="526">
        <v>1</v>
      </c>
      <c r="E1017" s="526" t="s">
        <v>983</v>
      </c>
      <c r="F1017" s="523">
        <v>4557.449815722452</v>
      </c>
      <c r="G1017" s="523">
        <f>1777.39926750906-0.08</f>
        <v>1777.3192675090602</v>
      </c>
      <c r="H1017" s="523">
        <f t="shared" si="43"/>
        <v>6334.769083231512</v>
      </c>
      <c r="I1017" s="555">
        <f t="shared" si="44"/>
        <v>6334.769083231512</v>
      </c>
      <c r="J1017" s="537"/>
      <c r="K1017" s="584"/>
    </row>
    <row r="1018" spans="1:11" s="537" customFormat="1" ht="20.25" customHeight="1" thickBot="1">
      <c r="A1018" s="585"/>
      <c r="B1018" s="586" t="s">
        <v>168</v>
      </c>
      <c r="C1018" s="607"/>
      <c r="D1018" s="608"/>
      <c r="E1018" s="608"/>
      <c r="F1018" s="609"/>
      <c r="G1018" s="609"/>
      <c r="H1018" s="609"/>
      <c r="I1018" s="610">
        <f>SUM(I6:I1017)</f>
        <v>14176491.67949193</v>
      </c>
      <c r="K1018" s="584"/>
    </row>
    <row r="1019" spans="4:5" s="537" customFormat="1" ht="20.25" customHeight="1">
      <c r="D1019" s="587"/>
      <c r="E1019" s="587"/>
    </row>
    <row r="1020" spans="4:11" s="537" customFormat="1" ht="20.25" customHeight="1">
      <c r="D1020" s="587"/>
      <c r="E1020" s="587"/>
      <c r="K1020" s="588"/>
    </row>
    <row r="1021" spans="4:11" s="537" customFormat="1" ht="20.25" customHeight="1">
      <c r="D1021" s="587"/>
      <c r="E1021" s="587"/>
      <c r="I1021" s="589"/>
      <c r="K1021" s="589"/>
    </row>
    <row r="1022" spans="4:5" s="537" customFormat="1" ht="20.25" customHeight="1">
      <c r="D1022" s="587"/>
      <c r="E1022" s="587"/>
    </row>
    <row r="1023" spans="4:9" s="537" customFormat="1" ht="20.25" customHeight="1">
      <c r="D1023" s="587"/>
      <c r="E1023" s="587"/>
      <c r="I1023" s="590"/>
    </row>
    <row r="1024" spans="4:9" s="537" customFormat="1" ht="20.25" customHeight="1">
      <c r="D1024" s="587"/>
      <c r="E1024" s="587"/>
      <c r="I1024" s="590"/>
    </row>
    <row r="1025" spans="4:12" s="537" customFormat="1" ht="20.25" customHeight="1">
      <c r="D1025" s="587"/>
      <c r="E1025" s="587"/>
      <c r="L1025" s="590"/>
    </row>
    <row r="1026" spans="4:5" s="537" customFormat="1" ht="20.25" customHeight="1">
      <c r="D1026" s="587"/>
      <c r="E1026" s="587"/>
    </row>
    <row r="1027" spans="4:5" s="537" customFormat="1" ht="20.25" customHeight="1">
      <c r="D1027" s="587"/>
      <c r="E1027" s="587"/>
    </row>
    <row r="1028" spans="4:10" s="537" customFormat="1" ht="20.25" customHeight="1">
      <c r="D1028" s="587"/>
      <c r="E1028" s="587"/>
      <c r="J1028" s="590"/>
    </row>
    <row r="1029" spans="4:5" s="537" customFormat="1" ht="20.25" customHeight="1">
      <c r="D1029" s="587"/>
      <c r="E1029" s="587"/>
    </row>
    <row r="1030" spans="4:5" s="537" customFormat="1" ht="20.25" customHeight="1">
      <c r="D1030" s="587"/>
      <c r="E1030" s="587"/>
    </row>
    <row r="1031" spans="4:5" s="537" customFormat="1" ht="20.25" customHeight="1">
      <c r="D1031" s="587"/>
      <c r="E1031" s="587"/>
    </row>
    <row r="1032" spans="4:5" s="537" customFormat="1" ht="20.25" customHeight="1">
      <c r="D1032" s="587"/>
      <c r="E1032" s="587"/>
    </row>
    <row r="1033" spans="4:5" s="537" customFormat="1" ht="20.25" customHeight="1">
      <c r="D1033" s="587"/>
      <c r="E1033" s="587"/>
    </row>
    <row r="1034" spans="4:5" s="537" customFormat="1" ht="20.25" customHeight="1">
      <c r="D1034" s="587"/>
      <c r="E1034" s="587"/>
    </row>
    <row r="1035" spans="4:5" s="537" customFormat="1" ht="20.25" customHeight="1">
      <c r="D1035" s="587"/>
      <c r="E1035" s="587"/>
    </row>
    <row r="1036" spans="4:5" s="537" customFormat="1" ht="20.25" customHeight="1">
      <c r="D1036" s="587"/>
      <c r="E1036" s="587"/>
    </row>
    <row r="1037" spans="4:5" s="537" customFormat="1" ht="20.25" customHeight="1">
      <c r="D1037" s="587"/>
      <c r="E1037" s="587"/>
    </row>
    <row r="1038" spans="4:5" s="537" customFormat="1" ht="20.25" customHeight="1">
      <c r="D1038" s="587"/>
      <c r="E1038" s="587"/>
    </row>
    <row r="1039" spans="4:5" s="537" customFormat="1" ht="20.25" customHeight="1">
      <c r="D1039" s="587"/>
      <c r="E1039" s="587"/>
    </row>
    <row r="1040" spans="4:5" s="537" customFormat="1" ht="20.25" customHeight="1">
      <c r="D1040" s="587"/>
      <c r="E1040" s="587"/>
    </row>
    <row r="1041" spans="4:5" s="537" customFormat="1" ht="20.25" customHeight="1">
      <c r="D1041" s="587"/>
      <c r="E1041" s="587"/>
    </row>
    <row r="1042" spans="4:5" s="537" customFormat="1" ht="20.25" customHeight="1">
      <c r="D1042" s="587"/>
      <c r="E1042" s="587"/>
    </row>
    <row r="1043" spans="4:5" s="537" customFormat="1" ht="20.25" customHeight="1">
      <c r="D1043" s="587"/>
      <c r="E1043" s="587"/>
    </row>
    <row r="1044" spans="4:5" s="537" customFormat="1" ht="20.25" customHeight="1">
      <c r="D1044" s="587"/>
      <c r="E1044" s="587"/>
    </row>
    <row r="1045" spans="4:5" s="537" customFormat="1" ht="20.25" customHeight="1">
      <c r="D1045" s="587"/>
      <c r="E1045" s="587"/>
    </row>
    <row r="1046" spans="4:5" s="537" customFormat="1" ht="20.25" customHeight="1">
      <c r="D1046" s="587"/>
      <c r="E1046" s="587"/>
    </row>
    <row r="1047" spans="4:5" s="537" customFormat="1" ht="20.25" customHeight="1">
      <c r="D1047" s="587"/>
      <c r="E1047" s="587"/>
    </row>
    <row r="1048" spans="4:5" s="537" customFormat="1" ht="20.25" customHeight="1">
      <c r="D1048" s="587"/>
      <c r="E1048" s="587"/>
    </row>
    <row r="1049" spans="4:5" s="537" customFormat="1" ht="20.25" customHeight="1">
      <c r="D1049" s="587"/>
      <c r="E1049" s="587"/>
    </row>
    <row r="1050" spans="4:5" s="537" customFormat="1" ht="20.25" customHeight="1">
      <c r="D1050" s="587"/>
      <c r="E1050" s="587"/>
    </row>
    <row r="1051" spans="4:5" s="537" customFormat="1" ht="20.25" customHeight="1">
      <c r="D1051" s="587"/>
      <c r="E1051" s="587"/>
    </row>
    <row r="1052" spans="4:5" s="537" customFormat="1" ht="20.25" customHeight="1">
      <c r="D1052" s="587"/>
      <c r="E1052" s="587"/>
    </row>
    <row r="1053" spans="4:5" s="537" customFormat="1" ht="20.25" customHeight="1">
      <c r="D1053" s="587"/>
      <c r="E1053" s="587"/>
    </row>
    <row r="1054" spans="4:5" s="537" customFormat="1" ht="20.25" customHeight="1">
      <c r="D1054" s="587"/>
      <c r="E1054" s="587"/>
    </row>
    <row r="1055" spans="4:5" s="537" customFormat="1" ht="20.25" customHeight="1">
      <c r="D1055" s="587"/>
      <c r="E1055" s="587"/>
    </row>
    <row r="1056" spans="4:5" s="537" customFormat="1" ht="20.25" customHeight="1">
      <c r="D1056" s="587"/>
      <c r="E1056" s="587"/>
    </row>
    <row r="1057" spans="4:5" s="537" customFormat="1" ht="20.25" customHeight="1">
      <c r="D1057" s="587"/>
      <c r="E1057" s="587"/>
    </row>
    <row r="1058" spans="4:5" s="537" customFormat="1" ht="20.25" customHeight="1">
      <c r="D1058" s="587"/>
      <c r="E1058" s="587"/>
    </row>
    <row r="1059" spans="4:5" s="537" customFormat="1" ht="20.25" customHeight="1">
      <c r="D1059" s="587"/>
      <c r="E1059" s="587"/>
    </row>
    <row r="1060" spans="4:5" s="537" customFormat="1" ht="20.25" customHeight="1">
      <c r="D1060" s="587"/>
      <c r="E1060" s="587"/>
    </row>
    <row r="1061" spans="4:5" s="537" customFormat="1" ht="20.25" customHeight="1">
      <c r="D1061" s="587"/>
      <c r="E1061" s="587"/>
    </row>
    <row r="1062" spans="4:5" s="537" customFormat="1" ht="20.25" customHeight="1">
      <c r="D1062" s="587"/>
      <c r="E1062" s="587"/>
    </row>
    <row r="1063" spans="4:5" s="537" customFormat="1" ht="20.25" customHeight="1">
      <c r="D1063" s="587"/>
      <c r="E1063" s="587"/>
    </row>
    <row r="1064" spans="4:5" s="537" customFormat="1" ht="20.25" customHeight="1">
      <c r="D1064" s="587"/>
      <c r="E1064" s="587"/>
    </row>
    <row r="1065" spans="4:5" s="537" customFormat="1" ht="20.25" customHeight="1">
      <c r="D1065" s="587"/>
      <c r="E1065" s="587"/>
    </row>
    <row r="1066" spans="4:5" s="537" customFormat="1" ht="20.25" customHeight="1">
      <c r="D1066" s="587"/>
      <c r="E1066" s="587"/>
    </row>
    <row r="1067" spans="4:5" s="537" customFormat="1" ht="20.25" customHeight="1">
      <c r="D1067" s="587"/>
      <c r="E1067" s="587"/>
    </row>
    <row r="1068" spans="4:5" s="537" customFormat="1" ht="20.25" customHeight="1">
      <c r="D1068" s="587"/>
      <c r="E1068" s="587"/>
    </row>
    <row r="1069" spans="4:5" s="537" customFormat="1" ht="20.25" customHeight="1">
      <c r="D1069" s="587"/>
      <c r="E1069" s="587"/>
    </row>
    <row r="1070" spans="4:5" s="537" customFormat="1" ht="20.25" customHeight="1">
      <c r="D1070" s="587"/>
      <c r="E1070" s="587"/>
    </row>
    <row r="1071" spans="4:5" s="537" customFormat="1" ht="20.25" customHeight="1">
      <c r="D1071" s="587"/>
      <c r="E1071" s="587"/>
    </row>
    <row r="1072" spans="4:5" s="537" customFormat="1" ht="20.25" customHeight="1">
      <c r="D1072" s="587"/>
      <c r="E1072" s="587"/>
    </row>
    <row r="1073" spans="4:5" s="537" customFormat="1" ht="20.25" customHeight="1">
      <c r="D1073" s="587"/>
      <c r="E1073" s="587"/>
    </row>
    <row r="1074" spans="4:5" s="537" customFormat="1" ht="20.25" customHeight="1">
      <c r="D1074" s="587"/>
      <c r="E1074" s="587"/>
    </row>
    <row r="1075" spans="4:5" s="537" customFormat="1" ht="20.25" customHeight="1">
      <c r="D1075" s="587"/>
      <c r="E1075" s="587"/>
    </row>
    <row r="1076" spans="4:5" s="537" customFormat="1" ht="20.25" customHeight="1">
      <c r="D1076" s="587"/>
      <c r="E1076" s="587"/>
    </row>
    <row r="1077" spans="4:5" s="537" customFormat="1" ht="20.25" customHeight="1">
      <c r="D1077" s="587"/>
      <c r="E1077" s="587"/>
    </row>
    <row r="1078" spans="4:5" s="537" customFormat="1" ht="20.25" customHeight="1">
      <c r="D1078" s="587"/>
      <c r="E1078" s="587"/>
    </row>
    <row r="1079" spans="4:5" s="537" customFormat="1" ht="20.25" customHeight="1">
      <c r="D1079" s="587"/>
      <c r="E1079" s="587"/>
    </row>
    <row r="1080" spans="4:5" s="537" customFormat="1" ht="20.25" customHeight="1">
      <c r="D1080" s="587"/>
      <c r="E1080" s="587"/>
    </row>
    <row r="1081" spans="4:5" s="537" customFormat="1" ht="20.25" customHeight="1">
      <c r="D1081" s="587"/>
      <c r="E1081" s="587"/>
    </row>
    <row r="1082" spans="4:5" s="537" customFormat="1" ht="20.25" customHeight="1">
      <c r="D1082" s="587"/>
      <c r="E1082" s="587"/>
    </row>
    <row r="1083" spans="4:5" s="537" customFormat="1" ht="20.25" customHeight="1">
      <c r="D1083" s="587"/>
      <c r="E1083" s="587"/>
    </row>
    <row r="1084" spans="4:5" s="537" customFormat="1" ht="20.25" customHeight="1">
      <c r="D1084" s="587"/>
      <c r="E1084" s="587"/>
    </row>
    <row r="1085" spans="4:5" s="537" customFormat="1" ht="20.25" customHeight="1">
      <c r="D1085" s="587"/>
      <c r="E1085" s="587"/>
    </row>
    <row r="1086" spans="4:5" s="537" customFormat="1" ht="20.25" customHeight="1">
      <c r="D1086" s="587"/>
      <c r="E1086" s="587"/>
    </row>
    <row r="1087" spans="4:5" s="537" customFormat="1" ht="20.25" customHeight="1">
      <c r="D1087" s="587"/>
      <c r="E1087" s="587"/>
    </row>
    <row r="1088" spans="4:5" s="537" customFormat="1" ht="20.25" customHeight="1">
      <c r="D1088" s="587"/>
      <c r="E1088" s="587"/>
    </row>
    <row r="1089" spans="4:5" s="537" customFormat="1" ht="20.25" customHeight="1">
      <c r="D1089" s="587"/>
      <c r="E1089" s="587"/>
    </row>
    <row r="1090" spans="4:5" s="537" customFormat="1" ht="20.25" customHeight="1">
      <c r="D1090" s="587"/>
      <c r="E1090" s="587"/>
    </row>
    <row r="1091" spans="4:5" s="537" customFormat="1" ht="20.25" customHeight="1">
      <c r="D1091" s="587"/>
      <c r="E1091" s="587"/>
    </row>
    <row r="1092" spans="4:5" s="537" customFormat="1" ht="20.25" customHeight="1">
      <c r="D1092" s="587"/>
      <c r="E1092" s="587"/>
    </row>
    <row r="1093" spans="4:5" s="537" customFormat="1" ht="20.25" customHeight="1">
      <c r="D1093" s="587"/>
      <c r="E1093" s="587"/>
    </row>
    <row r="1094" spans="4:5" s="537" customFormat="1" ht="20.25" customHeight="1">
      <c r="D1094" s="587"/>
      <c r="E1094" s="587"/>
    </row>
    <row r="1095" spans="4:5" s="537" customFormat="1" ht="20.25" customHeight="1">
      <c r="D1095" s="587"/>
      <c r="E1095" s="587"/>
    </row>
    <row r="1096" spans="4:5" s="537" customFormat="1" ht="20.25" customHeight="1">
      <c r="D1096" s="587"/>
      <c r="E1096" s="587"/>
    </row>
    <row r="1097" spans="4:5" s="537" customFormat="1" ht="20.25" customHeight="1">
      <c r="D1097" s="587"/>
      <c r="E1097" s="587"/>
    </row>
    <row r="1098" spans="4:5" s="537" customFormat="1" ht="20.25" customHeight="1">
      <c r="D1098" s="587"/>
      <c r="E1098" s="587"/>
    </row>
    <row r="1099" spans="4:5" s="537" customFormat="1" ht="20.25" customHeight="1">
      <c r="D1099" s="587"/>
      <c r="E1099" s="587"/>
    </row>
    <row r="1100" spans="4:5" s="537" customFormat="1" ht="20.25" customHeight="1">
      <c r="D1100" s="587"/>
      <c r="E1100" s="587"/>
    </row>
    <row r="1101" spans="4:5" s="537" customFormat="1" ht="20.25" customHeight="1">
      <c r="D1101" s="587"/>
      <c r="E1101" s="587"/>
    </row>
    <row r="1102" spans="4:5" s="537" customFormat="1" ht="20.25" customHeight="1">
      <c r="D1102" s="587"/>
      <c r="E1102" s="587"/>
    </row>
    <row r="1103" spans="4:5" s="537" customFormat="1" ht="20.25" customHeight="1">
      <c r="D1103" s="587"/>
      <c r="E1103" s="587"/>
    </row>
    <row r="1104" spans="4:5" s="537" customFormat="1" ht="20.25" customHeight="1">
      <c r="D1104" s="587"/>
      <c r="E1104" s="587"/>
    </row>
    <row r="1105" spans="4:5" s="537" customFormat="1" ht="20.25" customHeight="1">
      <c r="D1105" s="587"/>
      <c r="E1105" s="587"/>
    </row>
    <row r="1106" spans="4:5" s="537" customFormat="1" ht="20.25" customHeight="1">
      <c r="D1106" s="587"/>
      <c r="E1106" s="587"/>
    </row>
    <row r="1107" spans="4:5" s="537" customFormat="1" ht="20.25" customHeight="1">
      <c r="D1107" s="587"/>
      <c r="E1107" s="587"/>
    </row>
    <row r="1108" spans="4:5" s="537" customFormat="1" ht="20.25" customHeight="1">
      <c r="D1108" s="587"/>
      <c r="E1108" s="587"/>
    </row>
    <row r="1109" spans="4:5" s="537" customFormat="1" ht="20.25" customHeight="1">
      <c r="D1109" s="587"/>
      <c r="E1109" s="587"/>
    </row>
    <row r="1110" spans="4:5" s="537" customFormat="1" ht="20.25" customHeight="1">
      <c r="D1110" s="587"/>
      <c r="E1110" s="587"/>
    </row>
    <row r="1111" spans="4:5" s="537" customFormat="1" ht="20.25" customHeight="1">
      <c r="D1111" s="587"/>
      <c r="E1111" s="587"/>
    </row>
    <row r="1112" spans="4:5" s="537" customFormat="1" ht="20.25" customHeight="1">
      <c r="D1112" s="587"/>
      <c r="E1112" s="587"/>
    </row>
    <row r="1113" spans="4:5" s="537" customFormat="1" ht="20.25" customHeight="1">
      <c r="D1113" s="587"/>
      <c r="E1113" s="587"/>
    </row>
    <row r="1114" spans="4:5" s="537" customFormat="1" ht="20.25" customHeight="1">
      <c r="D1114" s="587"/>
      <c r="E1114" s="587"/>
    </row>
    <row r="1115" spans="4:5" s="537" customFormat="1" ht="20.25" customHeight="1">
      <c r="D1115" s="587"/>
      <c r="E1115" s="587"/>
    </row>
    <row r="1116" spans="4:5" s="537" customFormat="1" ht="20.25" customHeight="1">
      <c r="D1116" s="587"/>
      <c r="E1116" s="587"/>
    </row>
    <row r="1117" spans="4:5" s="537" customFormat="1" ht="20.25" customHeight="1">
      <c r="D1117" s="587"/>
      <c r="E1117" s="587"/>
    </row>
    <row r="1118" spans="4:5" s="537" customFormat="1" ht="20.25" customHeight="1">
      <c r="D1118" s="587"/>
      <c r="E1118" s="587"/>
    </row>
    <row r="1119" spans="4:5" s="537" customFormat="1" ht="20.25" customHeight="1">
      <c r="D1119" s="587"/>
      <c r="E1119" s="587"/>
    </row>
    <row r="1120" spans="4:5" s="537" customFormat="1" ht="20.25" customHeight="1">
      <c r="D1120" s="587"/>
      <c r="E1120" s="587"/>
    </row>
    <row r="1121" spans="4:5" s="537" customFormat="1" ht="20.25" customHeight="1">
      <c r="D1121" s="587"/>
      <c r="E1121" s="587"/>
    </row>
    <row r="1122" spans="4:5" s="537" customFormat="1" ht="20.25" customHeight="1">
      <c r="D1122" s="587"/>
      <c r="E1122" s="587"/>
    </row>
    <row r="1123" spans="4:5" s="537" customFormat="1" ht="20.25" customHeight="1">
      <c r="D1123" s="587"/>
      <c r="E1123" s="587"/>
    </row>
    <row r="1124" spans="4:5" s="537" customFormat="1" ht="20.25" customHeight="1">
      <c r="D1124" s="587"/>
      <c r="E1124" s="587"/>
    </row>
    <row r="1125" spans="4:5" s="537" customFormat="1" ht="20.25" customHeight="1">
      <c r="D1125" s="587"/>
      <c r="E1125" s="587"/>
    </row>
    <row r="1126" spans="4:5" s="537" customFormat="1" ht="20.25" customHeight="1">
      <c r="D1126" s="587"/>
      <c r="E1126" s="587"/>
    </row>
    <row r="1127" spans="4:5" s="537" customFormat="1" ht="20.25" customHeight="1">
      <c r="D1127" s="587"/>
      <c r="E1127" s="587"/>
    </row>
    <row r="1128" spans="4:5" s="537" customFormat="1" ht="20.25" customHeight="1">
      <c r="D1128" s="587"/>
      <c r="E1128" s="587"/>
    </row>
    <row r="1129" spans="4:5" s="537" customFormat="1" ht="20.25" customHeight="1">
      <c r="D1129" s="587"/>
      <c r="E1129" s="587"/>
    </row>
    <row r="1130" spans="4:5" s="537" customFormat="1" ht="20.25" customHeight="1">
      <c r="D1130" s="587"/>
      <c r="E1130" s="587"/>
    </row>
    <row r="1131" spans="4:5" s="537" customFormat="1" ht="20.25" customHeight="1">
      <c r="D1131" s="587"/>
      <c r="E1131" s="587"/>
    </row>
    <row r="1132" spans="4:5" s="537" customFormat="1" ht="20.25" customHeight="1">
      <c r="D1132" s="587"/>
      <c r="E1132" s="587"/>
    </row>
    <row r="1133" spans="4:5" s="537" customFormat="1" ht="20.25" customHeight="1">
      <c r="D1133" s="587"/>
      <c r="E1133" s="587"/>
    </row>
    <row r="1134" spans="4:5" s="537" customFormat="1" ht="20.25" customHeight="1">
      <c r="D1134" s="587"/>
      <c r="E1134" s="587"/>
    </row>
    <row r="1135" spans="4:5" s="537" customFormat="1" ht="20.25" customHeight="1">
      <c r="D1135" s="587"/>
      <c r="E1135" s="587"/>
    </row>
    <row r="1136" spans="4:5" s="537" customFormat="1" ht="20.25" customHeight="1">
      <c r="D1136" s="587"/>
      <c r="E1136" s="587"/>
    </row>
    <row r="1137" spans="4:5" s="537" customFormat="1" ht="20.25" customHeight="1">
      <c r="D1137" s="587"/>
      <c r="E1137" s="587"/>
    </row>
    <row r="1138" spans="4:5" s="537" customFormat="1" ht="20.25" customHeight="1">
      <c r="D1138" s="587"/>
      <c r="E1138" s="587"/>
    </row>
    <row r="1139" spans="4:5" s="537" customFormat="1" ht="20.25" customHeight="1">
      <c r="D1139" s="587"/>
      <c r="E1139" s="587"/>
    </row>
    <row r="1140" spans="4:5" s="537" customFormat="1" ht="20.25" customHeight="1">
      <c r="D1140" s="587"/>
      <c r="E1140" s="587"/>
    </row>
    <row r="1141" spans="4:5" s="537" customFormat="1" ht="20.25" customHeight="1">
      <c r="D1141" s="587"/>
      <c r="E1141" s="587"/>
    </row>
    <row r="1142" spans="4:5" s="537" customFormat="1" ht="20.25" customHeight="1">
      <c r="D1142" s="587"/>
      <c r="E1142" s="587"/>
    </row>
    <row r="1143" spans="4:5" s="537" customFormat="1" ht="20.25" customHeight="1">
      <c r="D1143" s="587"/>
      <c r="E1143" s="587"/>
    </row>
    <row r="1144" spans="4:5" s="537" customFormat="1" ht="20.25" customHeight="1">
      <c r="D1144" s="587"/>
      <c r="E1144" s="587"/>
    </row>
    <row r="1145" spans="4:5" s="537" customFormat="1" ht="20.25" customHeight="1">
      <c r="D1145" s="587"/>
      <c r="E1145" s="587"/>
    </row>
    <row r="1146" spans="4:5" s="537" customFormat="1" ht="20.25" customHeight="1">
      <c r="D1146" s="587"/>
      <c r="E1146" s="587"/>
    </row>
    <row r="1147" spans="4:5" s="537" customFormat="1" ht="20.25" customHeight="1">
      <c r="D1147" s="587"/>
      <c r="E1147" s="587"/>
    </row>
    <row r="1148" spans="4:5" s="537" customFormat="1" ht="20.25" customHeight="1">
      <c r="D1148" s="587"/>
      <c r="E1148" s="587"/>
    </row>
    <row r="1149" spans="4:5" s="537" customFormat="1" ht="20.25" customHeight="1">
      <c r="D1149" s="587"/>
      <c r="E1149" s="587"/>
    </row>
    <row r="1150" spans="4:5" s="537" customFormat="1" ht="20.25" customHeight="1">
      <c r="D1150" s="587"/>
      <c r="E1150" s="587"/>
    </row>
    <row r="1151" spans="4:5" s="537" customFormat="1" ht="20.25" customHeight="1">
      <c r="D1151" s="587"/>
      <c r="E1151" s="587"/>
    </row>
    <row r="1152" spans="4:5" s="537" customFormat="1" ht="20.25" customHeight="1">
      <c r="D1152" s="587"/>
      <c r="E1152" s="587"/>
    </row>
    <row r="1153" spans="4:5" s="537" customFormat="1" ht="20.25" customHeight="1">
      <c r="D1153" s="587"/>
      <c r="E1153" s="587"/>
    </row>
    <row r="1154" spans="4:5" s="537" customFormat="1" ht="20.25" customHeight="1">
      <c r="D1154" s="587"/>
      <c r="E1154" s="587"/>
    </row>
    <row r="1155" spans="4:5" s="537" customFormat="1" ht="20.25" customHeight="1">
      <c r="D1155" s="587"/>
      <c r="E1155" s="587"/>
    </row>
    <row r="1156" spans="4:5" s="537" customFormat="1" ht="20.25" customHeight="1">
      <c r="D1156" s="587"/>
      <c r="E1156" s="587"/>
    </row>
    <row r="1157" spans="4:5" s="537" customFormat="1" ht="20.25" customHeight="1">
      <c r="D1157" s="587"/>
      <c r="E1157" s="587"/>
    </row>
    <row r="1158" spans="4:5" s="537" customFormat="1" ht="20.25" customHeight="1">
      <c r="D1158" s="587"/>
      <c r="E1158" s="587"/>
    </row>
    <row r="1159" spans="4:5" s="537" customFormat="1" ht="20.25" customHeight="1">
      <c r="D1159" s="587"/>
      <c r="E1159" s="587"/>
    </row>
    <row r="1160" spans="4:5" s="537" customFormat="1" ht="20.25" customHeight="1">
      <c r="D1160" s="587"/>
      <c r="E1160" s="587"/>
    </row>
    <row r="1161" spans="4:5" s="537" customFormat="1" ht="20.25" customHeight="1">
      <c r="D1161" s="587"/>
      <c r="E1161" s="587"/>
    </row>
    <row r="1162" spans="4:5" s="537" customFormat="1" ht="20.25" customHeight="1">
      <c r="D1162" s="587"/>
      <c r="E1162" s="587"/>
    </row>
    <row r="1163" spans="4:5" s="537" customFormat="1" ht="20.25" customHeight="1">
      <c r="D1163" s="587"/>
      <c r="E1163" s="587"/>
    </row>
    <row r="1164" spans="4:5" s="537" customFormat="1" ht="20.25" customHeight="1">
      <c r="D1164" s="587"/>
      <c r="E1164" s="587"/>
    </row>
    <row r="1165" spans="4:5" s="537" customFormat="1" ht="20.25" customHeight="1">
      <c r="D1165" s="587"/>
      <c r="E1165" s="587"/>
    </row>
    <row r="1166" spans="4:5" s="537" customFormat="1" ht="20.25" customHeight="1">
      <c r="D1166" s="587"/>
      <c r="E1166" s="587"/>
    </row>
    <row r="1167" spans="4:5" s="537" customFormat="1" ht="20.25" customHeight="1">
      <c r="D1167" s="587"/>
      <c r="E1167" s="587"/>
    </row>
    <row r="1168" spans="4:5" s="537" customFormat="1" ht="20.25" customHeight="1">
      <c r="D1168" s="587"/>
      <c r="E1168" s="587"/>
    </row>
    <row r="1169" spans="4:5" s="537" customFormat="1" ht="20.25" customHeight="1">
      <c r="D1169" s="587"/>
      <c r="E1169" s="587"/>
    </row>
    <row r="1170" spans="4:5" s="537" customFormat="1" ht="20.25" customHeight="1">
      <c r="D1170" s="587"/>
      <c r="E1170" s="587"/>
    </row>
    <row r="1171" spans="4:5" s="537" customFormat="1" ht="20.25" customHeight="1">
      <c r="D1171" s="587"/>
      <c r="E1171" s="587"/>
    </row>
    <row r="1172" spans="4:5" s="537" customFormat="1" ht="20.25" customHeight="1">
      <c r="D1172" s="587"/>
      <c r="E1172" s="587"/>
    </row>
    <row r="1173" spans="4:5" s="537" customFormat="1" ht="20.25" customHeight="1">
      <c r="D1173" s="587"/>
      <c r="E1173" s="587"/>
    </row>
    <row r="1174" spans="4:5" s="537" customFormat="1" ht="20.25" customHeight="1">
      <c r="D1174" s="587"/>
      <c r="E1174" s="587"/>
    </row>
    <row r="1175" spans="4:5" s="537" customFormat="1" ht="20.25" customHeight="1">
      <c r="D1175" s="587"/>
      <c r="E1175" s="587"/>
    </row>
    <row r="1176" spans="4:5" s="537" customFormat="1" ht="20.25" customHeight="1">
      <c r="D1176" s="587"/>
      <c r="E1176" s="587"/>
    </row>
    <row r="1177" spans="4:5" s="537" customFormat="1" ht="20.25" customHeight="1">
      <c r="D1177" s="587"/>
      <c r="E1177" s="587"/>
    </row>
    <row r="1178" spans="4:5" s="537" customFormat="1" ht="20.25" customHeight="1">
      <c r="D1178" s="587"/>
      <c r="E1178" s="587"/>
    </row>
    <row r="1179" spans="4:5" s="537" customFormat="1" ht="20.25" customHeight="1">
      <c r="D1179" s="587"/>
      <c r="E1179" s="587"/>
    </row>
    <row r="1180" spans="4:5" s="537" customFormat="1" ht="20.25" customHeight="1">
      <c r="D1180" s="587"/>
      <c r="E1180" s="587"/>
    </row>
    <row r="1181" spans="4:5" s="537" customFormat="1" ht="20.25" customHeight="1">
      <c r="D1181" s="587"/>
      <c r="E1181" s="587"/>
    </row>
    <row r="1182" spans="4:5" s="537" customFormat="1" ht="20.25" customHeight="1">
      <c r="D1182" s="587"/>
      <c r="E1182" s="587"/>
    </row>
    <row r="1183" spans="4:5" s="537" customFormat="1" ht="20.25" customHeight="1">
      <c r="D1183" s="587"/>
      <c r="E1183" s="587"/>
    </row>
    <row r="1184" spans="4:5" s="537" customFormat="1" ht="20.25" customHeight="1">
      <c r="D1184" s="587"/>
      <c r="E1184" s="587"/>
    </row>
    <row r="1185" spans="4:5" s="537" customFormat="1" ht="20.25" customHeight="1">
      <c r="D1185" s="587"/>
      <c r="E1185" s="587"/>
    </row>
    <row r="1186" spans="4:5" s="537" customFormat="1" ht="20.25" customHeight="1">
      <c r="D1186" s="587"/>
      <c r="E1186" s="587"/>
    </row>
    <row r="1187" spans="4:5" s="537" customFormat="1" ht="20.25" customHeight="1">
      <c r="D1187" s="587"/>
      <c r="E1187" s="587"/>
    </row>
    <row r="1188" spans="4:5" s="537" customFormat="1" ht="20.25" customHeight="1">
      <c r="D1188" s="587"/>
      <c r="E1188" s="587"/>
    </row>
    <row r="1189" spans="4:5" s="537" customFormat="1" ht="20.25" customHeight="1">
      <c r="D1189" s="587"/>
      <c r="E1189" s="587"/>
    </row>
    <row r="1190" spans="4:5" s="537" customFormat="1" ht="20.25" customHeight="1">
      <c r="D1190" s="587"/>
      <c r="E1190" s="587"/>
    </row>
    <row r="1191" spans="4:5" s="537" customFormat="1" ht="20.25" customHeight="1">
      <c r="D1191" s="587"/>
      <c r="E1191" s="587"/>
    </row>
    <row r="1192" spans="4:5" s="537" customFormat="1" ht="20.25" customHeight="1">
      <c r="D1192" s="587"/>
      <c r="E1192" s="587"/>
    </row>
    <row r="1193" spans="4:5" s="537" customFormat="1" ht="20.25" customHeight="1">
      <c r="D1193" s="587"/>
      <c r="E1193" s="587"/>
    </row>
    <row r="1194" spans="4:5" s="537" customFormat="1" ht="20.25" customHeight="1">
      <c r="D1194" s="587"/>
      <c r="E1194" s="587"/>
    </row>
    <row r="1195" spans="4:5" s="537" customFormat="1" ht="20.25" customHeight="1">
      <c r="D1195" s="587"/>
      <c r="E1195" s="587"/>
    </row>
    <row r="1196" spans="4:5" s="537" customFormat="1" ht="20.25" customHeight="1">
      <c r="D1196" s="587"/>
      <c r="E1196" s="587"/>
    </row>
    <row r="1197" spans="4:5" s="537" customFormat="1" ht="20.25" customHeight="1">
      <c r="D1197" s="587"/>
      <c r="E1197" s="587"/>
    </row>
    <row r="1198" spans="4:5" s="537" customFormat="1" ht="20.25" customHeight="1">
      <c r="D1198" s="587"/>
      <c r="E1198" s="587"/>
    </row>
    <row r="1199" spans="4:5" s="537" customFormat="1" ht="20.25" customHeight="1">
      <c r="D1199" s="587"/>
      <c r="E1199" s="587"/>
    </row>
    <row r="1200" spans="4:5" s="537" customFormat="1" ht="20.25" customHeight="1">
      <c r="D1200" s="587"/>
      <c r="E1200" s="587"/>
    </row>
    <row r="1201" spans="4:5" s="537" customFormat="1" ht="20.25" customHeight="1">
      <c r="D1201" s="587"/>
      <c r="E1201" s="587"/>
    </row>
    <row r="1202" spans="4:5" s="537" customFormat="1" ht="20.25" customHeight="1">
      <c r="D1202" s="587"/>
      <c r="E1202" s="587"/>
    </row>
    <row r="1203" spans="4:5" s="537" customFormat="1" ht="20.25" customHeight="1">
      <c r="D1203" s="587"/>
      <c r="E1203" s="587"/>
    </row>
    <row r="1204" spans="4:5" s="537" customFormat="1" ht="20.25" customHeight="1">
      <c r="D1204" s="587"/>
      <c r="E1204" s="587"/>
    </row>
    <row r="1205" spans="4:5" s="537" customFormat="1" ht="20.25" customHeight="1">
      <c r="D1205" s="587"/>
      <c r="E1205" s="587"/>
    </row>
    <row r="1206" spans="4:5" s="537" customFormat="1" ht="20.25" customHeight="1">
      <c r="D1206" s="587"/>
      <c r="E1206" s="587"/>
    </row>
    <row r="1207" spans="4:5" s="537" customFormat="1" ht="20.25" customHeight="1">
      <c r="D1207" s="587"/>
      <c r="E1207" s="587"/>
    </row>
    <row r="1208" spans="4:5" s="537" customFormat="1" ht="20.25" customHeight="1">
      <c r="D1208" s="587"/>
      <c r="E1208" s="587"/>
    </row>
    <row r="1209" spans="4:5" s="537" customFormat="1" ht="20.25" customHeight="1">
      <c r="D1209" s="587"/>
      <c r="E1209" s="587"/>
    </row>
    <row r="1210" spans="4:5" s="537" customFormat="1" ht="20.25" customHeight="1">
      <c r="D1210" s="587"/>
      <c r="E1210" s="587"/>
    </row>
    <row r="1211" spans="4:5" s="537" customFormat="1" ht="20.25" customHeight="1">
      <c r="D1211" s="587"/>
      <c r="E1211" s="587"/>
    </row>
    <row r="1212" spans="4:5" s="537" customFormat="1" ht="20.25" customHeight="1">
      <c r="D1212" s="587"/>
      <c r="E1212" s="587"/>
    </row>
    <row r="1213" spans="4:5" s="537" customFormat="1" ht="20.25" customHeight="1">
      <c r="D1213" s="587"/>
      <c r="E1213" s="587"/>
    </row>
    <row r="1214" spans="4:5" s="537" customFormat="1" ht="20.25" customHeight="1">
      <c r="D1214" s="587"/>
      <c r="E1214" s="587"/>
    </row>
    <row r="1215" spans="4:5" s="537" customFormat="1" ht="20.25" customHeight="1">
      <c r="D1215" s="587"/>
      <c r="E1215" s="587"/>
    </row>
    <row r="1216" spans="4:5" s="537" customFormat="1" ht="20.25" customHeight="1">
      <c r="D1216" s="587"/>
      <c r="E1216" s="587"/>
    </row>
    <row r="1217" spans="4:5" s="537" customFormat="1" ht="20.25" customHeight="1">
      <c r="D1217" s="587"/>
      <c r="E1217" s="587"/>
    </row>
    <row r="1218" spans="4:5" s="537" customFormat="1" ht="20.25" customHeight="1">
      <c r="D1218" s="587"/>
      <c r="E1218" s="587"/>
    </row>
    <row r="1219" spans="4:5" s="537" customFormat="1" ht="20.25" customHeight="1">
      <c r="D1219" s="587"/>
      <c r="E1219" s="587"/>
    </row>
    <row r="1220" spans="4:5" s="537" customFormat="1" ht="20.25" customHeight="1">
      <c r="D1220" s="587"/>
      <c r="E1220" s="587"/>
    </row>
    <row r="1221" spans="4:5" s="537" customFormat="1" ht="20.25" customHeight="1">
      <c r="D1221" s="587"/>
      <c r="E1221" s="587"/>
    </row>
    <row r="1222" spans="4:5" s="537" customFormat="1" ht="20.25" customHeight="1">
      <c r="D1222" s="587"/>
      <c r="E1222" s="587"/>
    </row>
    <row r="1223" spans="4:5" s="537" customFormat="1" ht="20.25" customHeight="1">
      <c r="D1223" s="587"/>
      <c r="E1223" s="587"/>
    </row>
    <row r="1224" spans="4:5" s="537" customFormat="1" ht="20.25" customHeight="1">
      <c r="D1224" s="587"/>
      <c r="E1224" s="587"/>
    </row>
    <row r="1225" spans="4:5" s="537" customFormat="1" ht="20.25" customHeight="1">
      <c r="D1225" s="587"/>
      <c r="E1225" s="587"/>
    </row>
    <row r="1226" spans="4:5" s="537" customFormat="1" ht="20.25" customHeight="1">
      <c r="D1226" s="587"/>
      <c r="E1226" s="587"/>
    </row>
    <row r="1227" spans="4:5" s="537" customFormat="1" ht="20.25" customHeight="1">
      <c r="D1227" s="587"/>
      <c r="E1227" s="587"/>
    </row>
    <row r="1228" spans="4:5" s="537" customFormat="1" ht="20.25" customHeight="1">
      <c r="D1228" s="587"/>
      <c r="E1228" s="587"/>
    </row>
    <row r="1229" spans="4:5" s="537" customFormat="1" ht="20.25" customHeight="1">
      <c r="D1229" s="587"/>
      <c r="E1229" s="587"/>
    </row>
    <row r="1230" spans="4:5" s="537" customFormat="1" ht="20.25" customHeight="1">
      <c r="D1230" s="587"/>
      <c r="E1230" s="587"/>
    </row>
    <row r="1231" spans="4:5" s="537" customFormat="1" ht="20.25" customHeight="1">
      <c r="D1231" s="587"/>
      <c r="E1231" s="587"/>
    </row>
    <row r="1232" spans="4:5" s="537" customFormat="1" ht="20.25" customHeight="1">
      <c r="D1232" s="587"/>
      <c r="E1232" s="587"/>
    </row>
    <row r="1233" spans="4:5" s="537" customFormat="1" ht="20.25" customHeight="1">
      <c r="D1233" s="587"/>
      <c r="E1233" s="587"/>
    </row>
    <row r="1234" spans="4:5" s="537" customFormat="1" ht="20.25" customHeight="1">
      <c r="D1234" s="587"/>
      <c r="E1234" s="587"/>
    </row>
    <row r="1235" spans="4:5" s="537" customFormat="1" ht="20.25" customHeight="1">
      <c r="D1235" s="587"/>
      <c r="E1235" s="587"/>
    </row>
    <row r="1236" spans="4:5" s="537" customFormat="1" ht="20.25" customHeight="1">
      <c r="D1236" s="587"/>
      <c r="E1236" s="587"/>
    </row>
    <row r="1237" spans="4:5" s="537" customFormat="1" ht="20.25" customHeight="1">
      <c r="D1237" s="587"/>
      <c r="E1237" s="587"/>
    </row>
    <row r="1238" spans="4:5" s="537" customFormat="1" ht="20.25" customHeight="1">
      <c r="D1238" s="587"/>
      <c r="E1238" s="587"/>
    </row>
    <row r="1239" spans="4:5" s="537" customFormat="1" ht="20.25" customHeight="1">
      <c r="D1239" s="587"/>
      <c r="E1239" s="587"/>
    </row>
    <row r="1240" spans="4:5" s="537" customFormat="1" ht="20.25" customHeight="1">
      <c r="D1240" s="587"/>
      <c r="E1240" s="587"/>
    </row>
    <row r="1241" spans="4:5" s="537" customFormat="1" ht="20.25" customHeight="1">
      <c r="D1241" s="587"/>
      <c r="E1241" s="587"/>
    </row>
    <row r="1242" spans="4:5" s="537" customFormat="1" ht="20.25" customHeight="1">
      <c r="D1242" s="587"/>
      <c r="E1242" s="587"/>
    </row>
    <row r="1243" spans="4:5" s="537" customFormat="1" ht="20.25" customHeight="1">
      <c r="D1243" s="587"/>
      <c r="E1243" s="587"/>
    </row>
    <row r="1244" spans="4:5" s="537" customFormat="1" ht="20.25" customHeight="1">
      <c r="D1244" s="587"/>
      <c r="E1244" s="587"/>
    </row>
    <row r="1245" spans="4:5" s="537" customFormat="1" ht="20.25" customHeight="1">
      <c r="D1245" s="587"/>
      <c r="E1245" s="587"/>
    </row>
    <row r="1246" spans="4:5" s="537" customFormat="1" ht="20.25" customHeight="1">
      <c r="D1246" s="587"/>
      <c r="E1246" s="587"/>
    </row>
    <row r="1247" spans="4:5" s="537" customFormat="1" ht="20.25" customHeight="1">
      <c r="D1247" s="587"/>
      <c r="E1247" s="587"/>
    </row>
    <row r="1248" spans="4:5" s="537" customFormat="1" ht="20.25" customHeight="1">
      <c r="D1248" s="587"/>
      <c r="E1248" s="587"/>
    </row>
    <row r="1249" spans="4:5" s="537" customFormat="1" ht="20.25" customHeight="1">
      <c r="D1249" s="587"/>
      <c r="E1249" s="587"/>
    </row>
    <row r="1250" spans="4:5" s="537" customFormat="1" ht="20.25" customHeight="1">
      <c r="D1250" s="587"/>
      <c r="E1250" s="587"/>
    </row>
    <row r="1251" spans="4:5" s="537" customFormat="1" ht="20.25" customHeight="1">
      <c r="D1251" s="587"/>
      <c r="E1251" s="587"/>
    </row>
    <row r="1252" spans="4:5" s="537" customFormat="1" ht="20.25" customHeight="1">
      <c r="D1252" s="587"/>
      <c r="E1252" s="587"/>
    </row>
    <row r="1253" spans="4:5" s="537" customFormat="1" ht="20.25" customHeight="1">
      <c r="D1253" s="587"/>
      <c r="E1253" s="587"/>
    </row>
    <row r="1254" spans="4:5" s="537" customFormat="1" ht="20.25" customHeight="1">
      <c r="D1254" s="587"/>
      <c r="E1254" s="587"/>
    </row>
    <row r="1255" spans="4:5" s="537" customFormat="1" ht="20.25" customHeight="1">
      <c r="D1255" s="587"/>
      <c r="E1255" s="587"/>
    </row>
    <row r="1256" spans="4:5" s="537" customFormat="1" ht="20.25" customHeight="1">
      <c r="D1256" s="587"/>
      <c r="E1256" s="587"/>
    </row>
    <row r="1257" spans="4:5" s="537" customFormat="1" ht="20.25" customHeight="1">
      <c r="D1257" s="587"/>
      <c r="E1257" s="587"/>
    </row>
    <row r="1258" spans="4:5" s="537" customFormat="1" ht="20.25" customHeight="1">
      <c r="D1258" s="587"/>
      <c r="E1258" s="587"/>
    </row>
    <row r="1259" spans="4:5" s="537" customFormat="1" ht="20.25" customHeight="1">
      <c r="D1259" s="587"/>
      <c r="E1259" s="587"/>
    </row>
    <row r="1260" spans="4:5" s="537" customFormat="1" ht="20.25" customHeight="1">
      <c r="D1260" s="587"/>
      <c r="E1260" s="587"/>
    </row>
    <row r="1261" spans="4:5" s="537" customFormat="1" ht="20.25" customHeight="1">
      <c r="D1261" s="587"/>
      <c r="E1261" s="587"/>
    </row>
    <row r="1262" spans="4:5" s="537" customFormat="1" ht="20.25" customHeight="1">
      <c r="D1262" s="587"/>
      <c r="E1262" s="587"/>
    </row>
    <row r="1263" spans="4:5" s="537" customFormat="1" ht="20.25" customHeight="1">
      <c r="D1263" s="587"/>
      <c r="E1263" s="587"/>
    </row>
    <row r="1264" spans="4:5" s="537" customFormat="1" ht="20.25" customHeight="1">
      <c r="D1264" s="587"/>
      <c r="E1264" s="587"/>
    </row>
    <row r="1265" spans="4:5" s="537" customFormat="1" ht="20.25" customHeight="1">
      <c r="D1265" s="587"/>
      <c r="E1265" s="587"/>
    </row>
    <row r="1266" spans="4:5" s="537" customFormat="1" ht="20.25" customHeight="1">
      <c r="D1266" s="587"/>
      <c r="E1266" s="587"/>
    </row>
    <row r="1267" spans="4:5" s="537" customFormat="1" ht="20.25" customHeight="1">
      <c r="D1267" s="587"/>
      <c r="E1267" s="587"/>
    </row>
    <row r="1268" spans="4:5" s="537" customFormat="1" ht="20.25" customHeight="1">
      <c r="D1268" s="587"/>
      <c r="E1268" s="587"/>
    </row>
    <row r="1269" spans="4:5" s="537" customFormat="1" ht="20.25" customHeight="1">
      <c r="D1269" s="587"/>
      <c r="E1269" s="587"/>
    </row>
    <row r="1270" spans="4:5" s="537" customFormat="1" ht="20.25" customHeight="1">
      <c r="D1270" s="587"/>
      <c r="E1270" s="587"/>
    </row>
    <row r="1271" spans="4:5" s="537" customFormat="1" ht="20.25" customHeight="1">
      <c r="D1271" s="587"/>
      <c r="E1271" s="587"/>
    </row>
    <row r="1272" spans="4:5" s="537" customFormat="1" ht="20.25" customHeight="1">
      <c r="D1272" s="587"/>
      <c r="E1272" s="587"/>
    </row>
    <row r="1273" spans="4:5" s="537" customFormat="1" ht="20.25" customHeight="1">
      <c r="D1273" s="587"/>
      <c r="E1273" s="587"/>
    </row>
    <row r="1274" spans="4:5" s="537" customFormat="1" ht="20.25" customHeight="1">
      <c r="D1274" s="587"/>
      <c r="E1274" s="587"/>
    </row>
    <row r="1275" spans="4:5" s="537" customFormat="1" ht="20.25" customHeight="1">
      <c r="D1275" s="587"/>
      <c r="E1275" s="587"/>
    </row>
    <row r="1276" spans="4:5" s="537" customFormat="1" ht="20.25" customHeight="1">
      <c r="D1276" s="587"/>
      <c r="E1276" s="587"/>
    </row>
    <row r="1277" spans="4:5" s="537" customFormat="1" ht="20.25" customHeight="1">
      <c r="D1277" s="587"/>
      <c r="E1277" s="587"/>
    </row>
    <row r="1278" spans="4:5" s="537" customFormat="1" ht="20.25" customHeight="1">
      <c r="D1278" s="587"/>
      <c r="E1278" s="587"/>
    </row>
    <row r="1279" spans="4:5" s="537" customFormat="1" ht="20.25" customHeight="1">
      <c r="D1279" s="587"/>
      <c r="E1279" s="587"/>
    </row>
    <row r="1280" spans="4:5" s="537" customFormat="1" ht="20.25" customHeight="1">
      <c r="D1280" s="587"/>
      <c r="E1280" s="587"/>
    </row>
    <row r="1281" spans="4:5" s="537" customFormat="1" ht="20.25" customHeight="1">
      <c r="D1281" s="587"/>
      <c r="E1281" s="587"/>
    </row>
    <row r="1282" spans="4:5" s="537" customFormat="1" ht="20.25" customHeight="1">
      <c r="D1282" s="587"/>
      <c r="E1282" s="587"/>
    </row>
    <row r="1283" spans="4:5" s="537" customFormat="1" ht="20.25" customHeight="1">
      <c r="D1283" s="587"/>
      <c r="E1283" s="587"/>
    </row>
    <row r="1284" spans="4:5" s="537" customFormat="1" ht="20.25" customHeight="1">
      <c r="D1284" s="587"/>
      <c r="E1284" s="587"/>
    </row>
    <row r="1285" spans="4:5" s="537" customFormat="1" ht="20.25" customHeight="1">
      <c r="D1285" s="587"/>
      <c r="E1285" s="587"/>
    </row>
    <row r="1286" spans="4:5" s="537" customFormat="1" ht="20.25" customHeight="1">
      <c r="D1286" s="587"/>
      <c r="E1286" s="587"/>
    </row>
    <row r="1287" spans="4:5" s="537" customFormat="1" ht="20.25" customHeight="1">
      <c r="D1287" s="587"/>
      <c r="E1287" s="587"/>
    </row>
    <row r="1288" spans="4:5" s="537" customFormat="1" ht="20.25" customHeight="1">
      <c r="D1288" s="587"/>
      <c r="E1288" s="587"/>
    </row>
    <row r="1289" spans="4:5" s="537" customFormat="1" ht="20.25" customHeight="1">
      <c r="D1289" s="587"/>
      <c r="E1289" s="587"/>
    </row>
    <row r="1290" spans="4:5" s="537" customFormat="1" ht="20.25" customHeight="1">
      <c r="D1290" s="587"/>
      <c r="E1290" s="587"/>
    </row>
    <row r="1291" spans="4:5" s="537" customFormat="1" ht="20.25" customHeight="1">
      <c r="D1291" s="587"/>
      <c r="E1291" s="587"/>
    </row>
    <row r="1292" spans="4:5" s="537" customFormat="1" ht="20.25" customHeight="1">
      <c r="D1292" s="587"/>
      <c r="E1292" s="587"/>
    </row>
    <row r="1293" spans="4:5" s="537" customFormat="1" ht="20.25" customHeight="1">
      <c r="D1293" s="587"/>
      <c r="E1293" s="587"/>
    </row>
    <row r="1294" spans="4:5" s="537" customFormat="1" ht="20.25" customHeight="1">
      <c r="D1294" s="587"/>
      <c r="E1294" s="587"/>
    </row>
    <row r="1295" spans="4:5" s="537" customFormat="1" ht="20.25" customHeight="1">
      <c r="D1295" s="587"/>
      <c r="E1295" s="587"/>
    </row>
    <row r="1296" spans="4:5" s="537" customFormat="1" ht="20.25" customHeight="1">
      <c r="D1296" s="587"/>
      <c r="E1296" s="587"/>
    </row>
    <row r="1297" spans="4:5" s="537" customFormat="1" ht="20.25" customHeight="1">
      <c r="D1297" s="587"/>
      <c r="E1297" s="587"/>
    </row>
    <row r="1298" spans="4:5" s="537" customFormat="1" ht="20.25" customHeight="1">
      <c r="D1298" s="587"/>
      <c r="E1298" s="587"/>
    </row>
    <row r="1299" spans="4:5" s="537" customFormat="1" ht="20.25" customHeight="1">
      <c r="D1299" s="587"/>
      <c r="E1299" s="587"/>
    </row>
    <row r="1300" spans="4:5" s="537" customFormat="1" ht="20.25" customHeight="1">
      <c r="D1300" s="587"/>
      <c r="E1300" s="587"/>
    </row>
    <row r="1301" spans="4:5" s="537" customFormat="1" ht="20.25" customHeight="1">
      <c r="D1301" s="587"/>
      <c r="E1301" s="587"/>
    </row>
    <row r="1302" spans="4:5" s="537" customFormat="1" ht="20.25" customHeight="1">
      <c r="D1302" s="587"/>
      <c r="E1302" s="587"/>
    </row>
    <row r="1303" spans="4:5" s="537" customFormat="1" ht="20.25" customHeight="1">
      <c r="D1303" s="587"/>
      <c r="E1303" s="587"/>
    </row>
    <row r="1304" spans="4:5" s="537" customFormat="1" ht="20.25" customHeight="1">
      <c r="D1304" s="587"/>
      <c r="E1304" s="587"/>
    </row>
    <row r="1305" spans="4:5" s="537" customFormat="1" ht="20.25" customHeight="1">
      <c r="D1305" s="587"/>
      <c r="E1305" s="587"/>
    </row>
    <row r="1306" spans="4:5" s="537" customFormat="1" ht="20.25" customHeight="1">
      <c r="D1306" s="587"/>
      <c r="E1306" s="587"/>
    </row>
    <row r="1307" spans="4:5" s="537" customFormat="1" ht="20.25" customHeight="1">
      <c r="D1307" s="587"/>
      <c r="E1307" s="587"/>
    </row>
    <row r="1308" spans="4:5" s="537" customFormat="1" ht="20.25" customHeight="1">
      <c r="D1308" s="587"/>
      <c r="E1308" s="587"/>
    </row>
    <row r="1309" spans="4:5" s="537" customFormat="1" ht="20.25" customHeight="1">
      <c r="D1309" s="587"/>
      <c r="E1309" s="587"/>
    </row>
    <row r="1310" spans="4:5" s="537" customFormat="1" ht="20.25" customHeight="1">
      <c r="D1310" s="587"/>
      <c r="E1310" s="587"/>
    </row>
    <row r="1311" spans="4:5" s="537" customFormat="1" ht="20.25" customHeight="1">
      <c r="D1311" s="587"/>
      <c r="E1311" s="587"/>
    </row>
    <row r="1312" spans="4:5" s="537" customFormat="1" ht="20.25" customHeight="1">
      <c r="D1312" s="587"/>
      <c r="E1312" s="587"/>
    </row>
    <row r="1313" spans="4:5" s="537" customFormat="1" ht="20.25" customHeight="1">
      <c r="D1313" s="587"/>
      <c r="E1313" s="587"/>
    </row>
    <row r="1314" spans="4:5" s="537" customFormat="1" ht="20.25" customHeight="1">
      <c r="D1314" s="587"/>
      <c r="E1314" s="587"/>
    </row>
    <row r="1315" spans="4:5" s="537" customFormat="1" ht="20.25" customHeight="1">
      <c r="D1315" s="587"/>
      <c r="E1315" s="587"/>
    </row>
    <row r="1316" spans="4:5" s="537" customFormat="1" ht="20.25" customHeight="1">
      <c r="D1316" s="587"/>
      <c r="E1316" s="587"/>
    </row>
    <row r="1317" spans="4:5" s="537" customFormat="1" ht="20.25" customHeight="1">
      <c r="D1317" s="587"/>
      <c r="E1317" s="587"/>
    </row>
    <row r="1318" spans="4:5" s="537" customFormat="1" ht="20.25" customHeight="1">
      <c r="D1318" s="587"/>
      <c r="E1318" s="587"/>
    </row>
    <row r="1319" spans="4:5" s="537" customFormat="1" ht="20.25" customHeight="1">
      <c r="D1319" s="587"/>
      <c r="E1319" s="587"/>
    </row>
    <row r="1320" spans="4:5" s="537" customFormat="1" ht="20.25" customHeight="1">
      <c r="D1320" s="587"/>
      <c r="E1320" s="587"/>
    </row>
    <row r="1321" spans="4:5" s="537" customFormat="1" ht="20.25" customHeight="1">
      <c r="D1321" s="587"/>
      <c r="E1321" s="587"/>
    </row>
    <row r="1322" spans="4:5" s="537" customFormat="1" ht="20.25" customHeight="1">
      <c r="D1322" s="587"/>
      <c r="E1322" s="587"/>
    </row>
    <row r="1323" spans="4:5" s="537" customFormat="1" ht="20.25" customHeight="1">
      <c r="D1323" s="587"/>
      <c r="E1323" s="587"/>
    </row>
    <row r="1324" spans="4:5" s="537" customFormat="1" ht="20.25" customHeight="1">
      <c r="D1324" s="587"/>
      <c r="E1324" s="587"/>
    </row>
    <row r="1325" spans="4:5" s="537" customFormat="1" ht="20.25" customHeight="1">
      <c r="D1325" s="587"/>
      <c r="E1325" s="587"/>
    </row>
    <row r="1326" spans="4:5" s="537" customFormat="1" ht="20.25" customHeight="1">
      <c r="D1326" s="587"/>
      <c r="E1326" s="587"/>
    </row>
    <row r="1327" spans="4:5" s="537" customFormat="1" ht="20.25" customHeight="1">
      <c r="D1327" s="587"/>
      <c r="E1327" s="587"/>
    </row>
    <row r="1328" spans="4:5" s="537" customFormat="1" ht="20.25" customHeight="1">
      <c r="D1328" s="587"/>
      <c r="E1328" s="587"/>
    </row>
    <row r="1329" spans="4:5" s="537" customFormat="1" ht="20.25" customHeight="1">
      <c r="D1329" s="587"/>
      <c r="E1329" s="587"/>
    </row>
    <row r="1330" spans="4:5" s="537" customFormat="1" ht="20.25" customHeight="1">
      <c r="D1330" s="587"/>
      <c r="E1330" s="587"/>
    </row>
    <row r="1331" spans="4:5" s="537" customFormat="1" ht="20.25" customHeight="1">
      <c r="D1331" s="587"/>
      <c r="E1331" s="587"/>
    </row>
    <row r="1332" spans="4:5" s="537" customFormat="1" ht="20.25" customHeight="1">
      <c r="D1332" s="587"/>
      <c r="E1332" s="587"/>
    </row>
    <row r="1333" spans="4:5" s="537" customFormat="1" ht="20.25" customHeight="1">
      <c r="D1333" s="587"/>
      <c r="E1333" s="587"/>
    </row>
    <row r="1334" spans="4:5" s="537" customFormat="1" ht="20.25" customHeight="1">
      <c r="D1334" s="587"/>
      <c r="E1334" s="587"/>
    </row>
    <row r="1335" spans="4:5" s="537" customFormat="1" ht="20.25" customHeight="1">
      <c r="D1335" s="587"/>
      <c r="E1335" s="587"/>
    </row>
    <row r="1336" spans="4:5" s="537" customFormat="1" ht="20.25" customHeight="1">
      <c r="D1336" s="587"/>
      <c r="E1336" s="587"/>
    </row>
    <row r="1337" spans="4:5" s="537" customFormat="1" ht="20.25" customHeight="1">
      <c r="D1337" s="587"/>
      <c r="E1337" s="587"/>
    </row>
    <row r="1338" spans="4:5" s="537" customFormat="1" ht="20.25" customHeight="1">
      <c r="D1338" s="587"/>
      <c r="E1338" s="587"/>
    </row>
    <row r="1339" spans="4:5" s="537" customFormat="1" ht="20.25" customHeight="1">
      <c r="D1339" s="587"/>
      <c r="E1339" s="587"/>
    </row>
    <row r="1340" spans="4:5" s="537" customFormat="1" ht="20.25" customHeight="1">
      <c r="D1340" s="587"/>
      <c r="E1340" s="587"/>
    </row>
    <row r="1341" spans="4:5" s="537" customFormat="1" ht="20.25" customHeight="1">
      <c r="D1341" s="587"/>
      <c r="E1341" s="587"/>
    </row>
    <row r="1342" spans="4:5" s="537" customFormat="1" ht="20.25" customHeight="1">
      <c r="D1342" s="587"/>
      <c r="E1342" s="587"/>
    </row>
    <row r="1343" spans="4:5" s="537" customFormat="1" ht="20.25" customHeight="1">
      <c r="D1343" s="587"/>
      <c r="E1343" s="587"/>
    </row>
    <row r="1344" spans="4:5" s="537" customFormat="1" ht="20.25" customHeight="1">
      <c r="D1344" s="587"/>
      <c r="E1344" s="587"/>
    </row>
    <row r="1345" spans="4:5" s="537" customFormat="1" ht="20.25" customHeight="1">
      <c r="D1345" s="587"/>
      <c r="E1345" s="587"/>
    </row>
    <row r="1346" spans="4:5" s="537" customFormat="1" ht="20.25" customHeight="1">
      <c r="D1346" s="587"/>
      <c r="E1346" s="587"/>
    </row>
    <row r="1347" spans="4:5" s="537" customFormat="1" ht="20.25" customHeight="1">
      <c r="D1347" s="587"/>
      <c r="E1347" s="587"/>
    </row>
    <row r="1348" spans="4:5" s="537" customFormat="1" ht="20.25" customHeight="1">
      <c r="D1348" s="587"/>
      <c r="E1348" s="587"/>
    </row>
    <row r="1349" spans="4:5" s="537" customFormat="1" ht="20.25" customHeight="1">
      <c r="D1349" s="587"/>
      <c r="E1349" s="587"/>
    </row>
    <row r="1350" spans="4:5" s="537" customFormat="1" ht="20.25" customHeight="1">
      <c r="D1350" s="587"/>
      <c r="E1350" s="587"/>
    </row>
    <row r="1351" spans="4:5" s="537" customFormat="1" ht="20.25" customHeight="1">
      <c r="D1351" s="587"/>
      <c r="E1351" s="587"/>
    </row>
    <row r="1352" spans="4:5" s="537" customFormat="1" ht="20.25" customHeight="1">
      <c r="D1352" s="587"/>
      <c r="E1352" s="587"/>
    </row>
    <row r="1353" spans="4:5" s="537" customFormat="1" ht="20.25" customHeight="1">
      <c r="D1353" s="587"/>
      <c r="E1353" s="587"/>
    </row>
    <row r="1354" spans="4:5" s="537" customFormat="1" ht="20.25" customHeight="1">
      <c r="D1354" s="587"/>
      <c r="E1354" s="587"/>
    </row>
    <row r="1355" spans="4:5" s="537" customFormat="1" ht="20.25" customHeight="1">
      <c r="D1355" s="587"/>
      <c r="E1355" s="587"/>
    </row>
    <row r="1356" spans="4:5" s="537" customFormat="1" ht="20.25" customHeight="1">
      <c r="D1356" s="587"/>
      <c r="E1356" s="587"/>
    </row>
    <row r="1357" spans="4:5" s="537" customFormat="1" ht="20.25" customHeight="1">
      <c r="D1357" s="587"/>
      <c r="E1357" s="587"/>
    </row>
    <row r="1358" spans="4:5" s="537" customFormat="1" ht="20.25" customHeight="1">
      <c r="D1358" s="587"/>
      <c r="E1358" s="587"/>
    </row>
    <row r="1359" spans="4:5" s="537" customFormat="1" ht="20.25" customHeight="1">
      <c r="D1359" s="587"/>
      <c r="E1359" s="587"/>
    </row>
    <row r="1360" spans="4:5" s="537" customFormat="1" ht="20.25" customHeight="1">
      <c r="D1360" s="587"/>
      <c r="E1360" s="587"/>
    </row>
    <row r="1361" spans="4:5" s="537" customFormat="1" ht="20.25" customHeight="1">
      <c r="D1361" s="587"/>
      <c r="E1361" s="587"/>
    </row>
    <row r="1362" spans="4:5" s="537" customFormat="1" ht="20.25" customHeight="1">
      <c r="D1362" s="587"/>
      <c r="E1362" s="587"/>
    </row>
    <row r="1363" spans="4:5" s="537" customFormat="1" ht="20.25" customHeight="1">
      <c r="D1363" s="587"/>
      <c r="E1363" s="587"/>
    </row>
    <row r="1364" spans="4:5" s="537" customFormat="1" ht="20.25" customHeight="1">
      <c r="D1364" s="587"/>
      <c r="E1364" s="587"/>
    </row>
    <row r="1365" spans="4:5" s="537" customFormat="1" ht="20.25" customHeight="1">
      <c r="D1365" s="587"/>
      <c r="E1365" s="587"/>
    </row>
    <row r="1366" spans="4:5" s="537" customFormat="1" ht="20.25" customHeight="1">
      <c r="D1366" s="587"/>
      <c r="E1366" s="587"/>
    </row>
  </sheetData>
  <mergeCells count="3">
    <mergeCell ref="A1:I1"/>
    <mergeCell ref="A2:I2"/>
    <mergeCell ref="F3:G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210"/>
  <sheetViews>
    <sheetView workbookViewId="0" topLeftCell="C449">
      <selection activeCell="F469" sqref="F469"/>
    </sheetView>
  </sheetViews>
  <sheetFormatPr defaultColWidth="9.140625" defaultRowHeight="12.75"/>
  <cols>
    <col min="1" max="1" width="9.8515625" style="487" bestFit="1" customWidth="1"/>
    <col min="2" max="2" width="55.28125" style="508" customWidth="1"/>
    <col min="3" max="3" width="52.7109375" style="508" customWidth="1"/>
    <col min="4" max="4" width="11.8515625" style="488" bestFit="1" customWidth="1"/>
    <col min="5" max="5" width="12.8515625" style="489" bestFit="1" customWidth="1"/>
    <col min="6" max="6" width="14.7109375" style="487" customWidth="1"/>
    <col min="7" max="7" width="9.421875" style="491" customWidth="1"/>
    <col min="8" max="8" width="16.140625" style="492" bestFit="1" customWidth="1"/>
    <col min="9" max="9" width="1.57421875" style="428" customWidth="1"/>
    <col min="10" max="10" width="18.57421875" style="429" customWidth="1"/>
    <col min="11" max="16384" width="9.140625" style="429" customWidth="1"/>
  </cols>
  <sheetData>
    <row r="1" spans="1:8" ht="17.25" customHeight="1">
      <c r="A1" s="858" t="s">
        <v>2274</v>
      </c>
      <c r="B1" s="860" t="s">
        <v>2351</v>
      </c>
      <c r="C1" s="427"/>
      <c r="D1" s="862" t="s">
        <v>2352</v>
      </c>
      <c r="E1" s="852" t="s">
        <v>185</v>
      </c>
      <c r="F1" s="852" t="s">
        <v>2353</v>
      </c>
      <c r="G1" s="360"/>
      <c r="H1" s="855" t="s">
        <v>2354</v>
      </c>
    </row>
    <row r="2" spans="1:8" ht="24">
      <c r="A2" s="859"/>
      <c r="B2" s="861"/>
      <c r="C2" s="430"/>
      <c r="D2" s="863"/>
      <c r="E2" s="853"/>
      <c r="F2" s="853"/>
      <c r="G2" s="361" t="s">
        <v>186</v>
      </c>
      <c r="H2" s="856" t="s">
        <v>2958</v>
      </c>
    </row>
    <row r="3" spans="1:9" ht="15.75" customHeight="1" thickBot="1">
      <c r="A3" s="431"/>
      <c r="B3" s="432" t="s">
        <v>2959</v>
      </c>
      <c r="C3" s="433" t="s">
        <v>1861</v>
      </c>
      <c r="D3" s="864"/>
      <c r="E3" s="854"/>
      <c r="F3" s="854"/>
      <c r="G3" s="394" t="s">
        <v>1189</v>
      </c>
      <c r="H3" s="857"/>
      <c r="I3" s="434"/>
    </row>
    <row r="4" spans="1:9" ht="12.75" customHeight="1">
      <c r="A4" s="435"/>
      <c r="B4" s="494" t="s">
        <v>1862</v>
      </c>
      <c r="C4" s="494" t="s">
        <v>2355</v>
      </c>
      <c r="D4" s="436"/>
      <c r="E4" s="167"/>
      <c r="F4" s="437"/>
      <c r="G4" s="438"/>
      <c r="H4" s="439"/>
      <c r="I4" s="434"/>
    </row>
    <row r="5" spans="1:9" ht="18.75" customHeight="1">
      <c r="A5" s="440" t="s">
        <v>1863</v>
      </c>
      <c r="B5" s="495" t="s">
        <v>1864</v>
      </c>
      <c r="C5" s="495" t="s">
        <v>2356</v>
      </c>
      <c r="D5" s="441"/>
      <c r="E5" s="15"/>
      <c r="F5" s="442"/>
      <c r="G5" s="443"/>
      <c r="H5" s="444"/>
      <c r="I5" s="445"/>
    </row>
    <row r="6" spans="1:9" ht="128.25" customHeight="1">
      <c r="A6" s="440" t="s">
        <v>3499</v>
      </c>
      <c r="B6" s="496" t="s">
        <v>1865</v>
      </c>
      <c r="C6" s="496" t="s">
        <v>1866</v>
      </c>
      <c r="D6" s="441"/>
      <c r="E6" s="15"/>
      <c r="F6" s="442"/>
      <c r="G6" s="446"/>
      <c r="H6" s="448"/>
      <c r="I6" s="449"/>
    </row>
    <row r="7" spans="1:9" ht="71.25" customHeight="1">
      <c r="A7" s="450"/>
      <c r="B7" s="496" t="s">
        <v>1867</v>
      </c>
      <c r="C7" s="496" t="s">
        <v>1868</v>
      </c>
      <c r="D7" s="441"/>
      <c r="E7" s="15"/>
      <c r="F7" s="442"/>
      <c r="G7" s="446"/>
      <c r="H7" s="448"/>
      <c r="I7" s="449"/>
    </row>
    <row r="8" spans="1:9" ht="12.75">
      <c r="A8" s="450"/>
      <c r="B8" s="497" t="s">
        <v>1869</v>
      </c>
      <c r="C8" s="497" t="s">
        <v>1870</v>
      </c>
      <c r="D8" s="441"/>
      <c r="E8" s="15"/>
      <c r="F8" s="442"/>
      <c r="G8" s="446"/>
      <c r="H8" s="448"/>
      <c r="I8" s="449"/>
    </row>
    <row r="9" spans="1:9" ht="12.75">
      <c r="A9" s="450"/>
      <c r="B9" s="497" t="s">
        <v>1871</v>
      </c>
      <c r="C9" s="497" t="s">
        <v>1872</v>
      </c>
      <c r="D9" s="441"/>
      <c r="E9" s="15"/>
      <c r="F9" s="442"/>
      <c r="G9" s="446"/>
      <c r="H9" s="448"/>
      <c r="I9" s="449"/>
    </row>
    <row r="10" spans="1:9" ht="12.75">
      <c r="A10" s="451" t="s">
        <v>1873</v>
      </c>
      <c r="B10" s="498" t="s">
        <v>1874</v>
      </c>
      <c r="C10" s="499" t="s">
        <v>1353</v>
      </c>
      <c r="D10" s="441">
        <v>1</v>
      </c>
      <c r="E10" s="15" t="s">
        <v>983</v>
      </c>
      <c r="F10" s="442" t="s">
        <v>1354</v>
      </c>
      <c r="G10" s="446">
        <v>51904.4335</v>
      </c>
      <c r="H10" s="448">
        <f aca="true" t="shared" si="0" ref="H10:H73">G10*D10</f>
        <v>51904.4335</v>
      </c>
      <c r="I10" s="452" t="e">
        <f>H10*#REF!</f>
        <v>#REF!</v>
      </c>
    </row>
    <row r="11" spans="1:9" ht="12.75">
      <c r="A11" s="451" t="s">
        <v>1355</v>
      </c>
      <c r="B11" s="498" t="s">
        <v>1356</v>
      </c>
      <c r="C11" s="499" t="s">
        <v>1357</v>
      </c>
      <c r="D11" s="441">
        <v>1</v>
      </c>
      <c r="E11" s="15" t="s">
        <v>983</v>
      </c>
      <c r="F11" s="442" t="s">
        <v>1354</v>
      </c>
      <c r="G11" s="446">
        <v>22986.9015</v>
      </c>
      <c r="H11" s="448">
        <f t="shared" si="0"/>
        <v>22986.9015</v>
      </c>
      <c r="I11" s="449"/>
    </row>
    <row r="12" spans="1:9" ht="12.75">
      <c r="A12" s="451" t="s">
        <v>1358</v>
      </c>
      <c r="B12" s="498" t="s">
        <v>1359</v>
      </c>
      <c r="C12" s="499" t="s">
        <v>1360</v>
      </c>
      <c r="D12" s="441">
        <v>1</v>
      </c>
      <c r="E12" s="15" t="s">
        <v>983</v>
      </c>
      <c r="F12" s="442" t="s">
        <v>1354</v>
      </c>
      <c r="G12" s="446">
        <v>50761.9085</v>
      </c>
      <c r="H12" s="448">
        <f t="shared" si="0"/>
        <v>50761.9085</v>
      </c>
      <c r="I12" s="449"/>
    </row>
    <row r="13" spans="1:9" ht="12.75">
      <c r="A13" s="451" t="s">
        <v>1361</v>
      </c>
      <c r="B13" s="498" t="s">
        <v>1362</v>
      </c>
      <c r="C13" s="499" t="s">
        <v>1363</v>
      </c>
      <c r="D13" s="441">
        <v>1</v>
      </c>
      <c r="E13" s="15" t="s">
        <v>983</v>
      </c>
      <c r="F13" s="442" t="s">
        <v>1354</v>
      </c>
      <c r="G13" s="446">
        <v>22986.9015</v>
      </c>
      <c r="H13" s="448">
        <f t="shared" si="0"/>
        <v>22986.9015</v>
      </c>
      <c r="I13" s="449"/>
    </row>
    <row r="14" spans="1:9" ht="12.75">
      <c r="A14" s="451" t="s">
        <v>1364</v>
      </c>
      <c r="B14" s="498" t="s">
        <v>1365</v>
      </c>
      <c r="C14" s="499" t="s">
        <v>1366</v>
      </c>
      <c r="D14" s="441">
        <v>1</v>
      </c>
      <c r="E14" s="15" t="s">
        <v>983</v>
      </c>
      <c r="F14" s="442" t="s">
        <v>1354</v>
      </c>
      <c r="G14" s="446">
        <v>53300.5795</v>
      </c>
      <c r="H14" s="448">
        <f t="shared" si="0"/>
        <v>53300.5795</v>
      </c>
      <c r="I14" s="449"/>
    </row>
    <row r="15" spans="1:9" ht="12.75">
      <c r="A15" s="451" t="s">
        <v>1367</v>
      </c>
      <c r="B15" s="498" t="s">
        <v>1368</v>
      </c>
      <c r="C15" s="499" t="s">
        <v>1369</v>
      </c>
      <c r="D15" s="441">
        <v>1</v>
      </c>
      <c r="E15" s="15" t="s">
        <v>983</v>
      </c>
      <c r="F15" s="442" t="s">
        <v>1354</v>
      </c>
      <c r="G15" s="446">
        <v>26290.345499999996</v>
      </c>
      <c r="H15" s="448">
        <f t="shared" si="0"/>
        <v>26290.345499999996</v>
      </c>
      <c r="I15" s="449"/>
    </row>
    <row r="16" spans="1:9" ht="12.75">
      <c r="A16" s="451" t="s">
        <v>1370</v>
      </c>
      <c r="B16" s="498" t="s">
        <v>1371</v>
      </c>
      <c r="C16" s="499" t="s">
        <v>1372</v>
      </c>
      <c r="D16" s="441">
        <v>1</v>
      </c>
      <c r="E16" s="15" t="s">
        <v>983</v>
      </c>
      <c r="F16" s="442" t="s">
        <v>1354</v>
      </c>
      <c r="G16" s="446">
        <v>965.9884999999999</v>
      </c>
      <c r="H16" s="448">
        <f t="shared" si="0"/>
        <v>965.9884999999999</v>
      </c>
      <c r="I16" s="449"/>
    </row>
    <row r="17" spans="1:9" ht="25.5">
      <c r="A17" s="451" t="s">
        <v>1373</v>
      </c>
      <c r="B17" s="453" t="s">
        <v>1374</v>
      </c>
      <c r="C17" s="454" t="s">
        <v>1375</v>
      </c>
      <c r="D17" s="441">
        <v>1</v>
      </c>
      <c r="E17" s="15" t="s">
        <v>983</v>
      </c>
      <c r="F17" s="442" t="s">
        <v>1354</v>
      </c>
      <c r="G17" s="446">
        <v>14642.4785</v>
      </c>
      <c r="H17" s="448">
        <f t="shared" si="0"/>
        <v>14642.4785</v>
      </c>
      <c r="I17" s="449"/>
    </row>
    <row r="18" spans="1:9" ht="25.5">
      <c r="A18" s="451" t="s">
        <v>1376</v>
      </c>
      <c r="B18" s="453" t="s">
        <v>1377</v>
      </c>
      <c r="C18" s="454" t="s">
        <v>1378</v>
      </c>
      <c r="D18" s="441">
        <v>1</v>
      </c>
      <c r="E18" s="15" t="s">
        <v>983</v>
      </c>
      <c r="F18" s="442" t="s">
        <v>1354</v>
      </c>
      <c r="G18" s="446">
        <v>14102.173999999999</v>
      </c>
      <c r="H18" s="448">
        <f t="shared" si="0"/>
        <v>14102.173999999999</v>
      </c>
      <c r="I18" s="449"/>
    </row>
    <row r="19" spans="1:9" ht="12.75">
      <c r="A19" s="451" t="s">
        <v>1379</v>
      </c>
      <c r="B19" s="498" t="s">
        <v>1380</v>
      </c>
      <c r="C19" s="499" t="s">
        <v>2357</v>
      </c>
      <c r="D19" s="441">
        <v>1</v>
      </c>
      <c r="E19" s="15" t="s">
        <v>983</v>
      </c>
      <c r="F19" s="442" t="s">
        <v>1354</v>
      </c>
      <c r="G19" s="446">
        <v>274823.9525</v>
      </c>
      <c r="H19" s="448">
        <f t="shared" si="0"/>
        <v>274823.9525</v>
      </c>
      <c r="I19" s="449"/>
    </row>
    <row r="20" spans="1:9" ht="12.75">
      <c r="A20" s="451" t="s">
        <v>1381</v>
      </c>
      <c r="B20" s="498" t="s">
        <v>1382</v>
      </c>
      <c r="C20" s="499" t="s">
        <v>2358</v>
      </c>
      <c r="D20" s="441">
        <v>1</v>
      </c>
      <c r="E20" s="15" t="s">
        <v>983</v>
      </c>
      <c r="F20" s="442" t="s">
        <v>1383</v>
      </c>
      <c r="G20" s="446">
        <v>0</v>
      </c>
      <c r="H20" s="448">
        <f t="shared" si="0"/>
        <v>0</v>
      </c>
      <c r="I20" s="449"/>
    </row>
    <row r="21" spans="1:9" ht="12.75">
      <c r="A21" s="451" t="s">
        <v>1384</v>
      </c>
      <c r="B21" s="498" t="s">
        <v>1385</v>
      </c>
      <c r="C21" s="499" t="s">
        <v>2359</v>
      </c>
      <c r="D21" s="441">
        <v>1</v>
      </c>
      <c r="E21" s="15" t="s">
        <v>983</v>
      </c>
      <c r="F21" s="442" t="s">
        <v>1354</v>
      </c>
      <c r="G21" s="446">
        <v>281298.602</v>
      </c>
      <c r="H21" s="448">
        <f t="shared" si="0"/>
        <v>281298.602</v>
      </c>
      <c r="I21" s="449"/>
    </row>
    <row r="22" spans="1:9" ht="12.75">
      <c r="A22" s="451" t="s">
        <v>1386</v>
      </c>
      <c r="B22" s="498" t="s">
        <v>1387</v>
      </c>
      <c r="C22" s="499" t="s">
        <v>2360</v>
      </c>
      <c r="D22" s="441">
        <v>1</v>
      </c>
      <c r="E22" s="15" t="s">
        <v>983</v>
      </c>
      <c r="F22" s="442" t="s">
        <v>1388</v>
      </c>
      <c r="G22" s="446">
        <v>0</v>
      </c>
      <c r="H22" s="448">
        <f t="shared" si="0"/>
        <v>0</v>
      </c>
      <c r="I22" s="449"/>
    </row>
    <row r="23" spans="1:9" ht="12.75">
      <c r="A23" s="451" t="s">
        <v>1389</v>
      </c>
      <c r="B23" s="498" t="s">
        <v>1390</v>
      </c>
      <c r="C23" s="499" t="s">
        <v>2361</v>
      </c>
      <c r="D23" s="441">
        <v>1</v>
      </c>
      <c r="E23" s="15" t="s">
        <v>983</v>
      </c>
      <c r="F23" s="442" t="s">
        <v>1354</v>
      </c>
      <c r="G23" s="446">
        <v>390485.22549999994</v>
      </c>
      <c r="H23" s="448">
        <f t="shared" si="0"/>
        <v>390485.22549999994</v>
      </c>
      <c r="I23" s="449"/>
    </row>
    <row r="24" spans="1:9" ht="12.75">
      <c r="A24" s="451" t="s">
        <v>1391</v>
      </c>
      <c r="B24" s="498" t="s">
        <v>1392</v>
      </c>
      <c r="C24" s="499" t="s">
        <v>2362</v>
      </c>
      <c r="D24" s="441">
        <v>1</v>
      </c>
      <c r="E24" s="15" t="s">
        <v>983</v>
      </c>
      <c r="F24" s="442" t="s">
        <v>1393</v>
      </c>
      <c r="G24" s="446">
        <v>0</v>
      </c>
      <c r="H24" s="448">
        <f t="shared" si="0"/>
        <v>0</v>
      </c>
      <c r="I24" s="449"/>
    </row>
    <row r="25" spans="1:9" ht="12.75">
      <c r="A25" s="451" t="s">
        <v>1394</v>
      </c>
      <c r="B25" s="498" t="s">
        <v>1395</v>
      </c>
      <c r="C25" s="499" t="s">
        <v>2363</v>
      </c>
      <c r="D25" s="441">
        <v>1</v>
      </c>
      <c r="E25" s="15" t="s">
        <v>983</v>
      </c>
      <c r="F25" s="442" t="s">
        <v>1354</v>
      </c>
      <c r="G25" s="446">
        <v>129410.19</v>
      </c>
      <c r="H25" s="448">
        <f t="shared" si="0"/>
        <v>129410.19</v>
      </c>
      <c r="I25" s="449"/>
    </row>
    <row r="26" spans="1:9" ht="12.75">
      <c r="A26" s="451" t="s">
        <v>1396</v>
      </c>
      <c r="B26" s="498" t="s">
        <v>1397</v>
      </c>
      <c r="C26" s="499" t="s">
        <v>2364</v>
      </c>
      <c r="D26" s="441">
        <v>1</v>
      </c>
      <c r="E26" s="15" t="s">
        <v>983</v>
      </c>
      <c r="F26" s="442" t="s">
        <v>1398</v>
      </c>
      <c r="G26" s="446">
        <v>0</v>
      </c>
      <c r="H26" s="448">
        <f t="shared" si="0"/>
        <v>0</v>
      </c>
      <c r="I26" s="449"/>
    </row>
    <row r="27" spans="1:9" ht="12.75">
      <c r="A27" s="451"/>
      <c r="B27" s="498"/>
      <c r="C27" s="498"/>
      <c r="D27" s="441"/>
      <c r="E27" s="15"/>
      <c r="F27" s="442"/>
      <c r="G27" s="446">
        <v>0</v>
      </c>
      <c r="H27" s="448">
        <f t="shared" si="0"/>
        <v>0</v>
      </c>
      <c r="I27" s="449"/>
    </row>
    <row r="28" spans="1:9" ht="12.75">
      <c r="A28" s="451" t="s">
        <v>1399</v>
      </c>
      <c r="B28" s="498" t="s">
        <v>1400</v>
      </c>
      <c r="C28" s="499" t="s">
        <v>1401</v>
      </c>
      <c r="D28" s="441">
        <v>1</v>
      </c>
      <c r="E28" s="15" t="s">
        <v>983</v>
      </c>
      <c r="F28" s="442" t="s">
        <v>1354</v>
      </c>
      <c r="G28" s="446">
        <v>3207.9825</v>
      </c>
      <c r="H28" s="448">
        <f t="shared" si="0"/>
        <v>3207.9825</v>
      </c>
      <c r="I28" s="449"/>
    </row>
    <row r="29" spans="1:9" ht="12.75">
      <c r="A29" s="451" t="s">
        <v>1402</v>
      </c>
      <c r="B29" s="498" t="s">
        <v>1403</v>
      </c>
      <c r="C29" s="499" t="s">
        <v>1403</v>
      </c>
      <c r="D29" s="441">
        <v>1</v>
      </c>
      <c r="E29" s="15" t="s">
        <v>983</v>
      </c>
      <c r="F29" s="442" t="s">
        <v>1354</v>
      </c>
      <c r="G29" s="446">
        <v>2340.181</v>
      </c>
      <c r="H29" s="448">
        <f t="shared" si="0"/>
        <v>2340.181</v>
      </c>
      <c r="I29" s="449"/>
    </row>
    <row r="30" spans="1:9" ht="12.75">
      <c r="A30" s="451" t="s">
        <v>1404</v>
      </c>
      <c r="B30" s="498" t="s">
        <v>1405</v>
      </c>
      <c r="C30" s="499" t="s">
        <v>1405</v>
      </c>
      <c r="D30" s="441">
        <v>1</v>
      </c>
      <c r="E30" s="15" t="s">
        <v>983</v>
      </c>
      <c r="F30" s="442" t="s">
        <v>1354</v>
      </c>
      <c r="G30" s="446">
        <v>2536.9919999999997</v>
      </c>
      <c r="H30" s="448">
        <f t="shared" si="0"/>
        <v>2536.9919999999997</v>
      </c>
      <c r="I30" s="449"/>
    </row>
    <row r="31" spans="1:9" ht="12.75">
      <c r="A31" s="451" t="s">
        <v>1406</v>
      </c>
      <c r="B31" s="498" t="s">
        <v>1407</v>
      </c>
      <c r="C31" s="499" t="s">
        <v>1407</v>
      </c>
      <c r="D31" s="441">
        <v>1</v>
      </c>
      <c r="E31" s="15" t="s">
        <v>983</v>
      </c>
      <c r="F31" s="442" t="s">
        <v>1354</v>
      </c>
      <c r="G31" s="446">
        <v>855.2435</v>
      </c>
      <c r="H31" s="448">
        <f t="shared" si="0"/>
        <v>855.2435</v>
      </c>
      <c r="I31" s="449"/>
    </row>
    <row r="32" spans="1:9" ht="12.75">
      <c r="A32" s="451" t="s">
        <v>1408</v>
      </c>
      <c r="B32" s="498" t="s">
        <v>1409</v>
      </c>
      <c r="C32" s="499" t="s">
        <v>1409</v>
      </c>
      <c r="D32" s="441">
        <v>1</v>
      </c>
      <c r="E32" s="15" t="s">
        <v>983</v>
      </c>
      <c r="F32" s="442" t="s">
        <v>1354</v>
      </c>
      <c r="G32" s="446">
        <v>824.8145</v>
      </c>
      <c r="H32" s="448">
        <f t="shared" si="0"/>
        <v>824.8145</v>
      </c>
      <c r="I32" s="449"/>
    </row>
    <row r="33" spans="1:9" ht="12.75">
      <c r="A33" s="451" t="s">
        <v>1410</v>
      </c>
      <c r="B33" s="498" t="s">
        <v>1411</v>
      </c>
      <c r="C33" s="499" t="s">
        <v>1411</v>
      </c>
      <c r="D33" s="441">
        <v>1</v>
      </c>
      <c r="E33" s="15" t="s">
        <v>983</v>
      </c>
      <c r="F33" s="442" t="s">
        <v>1354</v>
      </c>
      <c r="G33" s="446">
        <v>858.9119999999999</v>
      </c>
      <c r="H33" s="448">
        <f t="shared" si="0"/>
        <v>858.9119999999999</v>
      </c>
      <c r="I33" s="449"/>
    </row>
    <row r="34" spans="1:9" ht="12.75">
      <c r="A34" s="451" t="s">
        <v>1412</v>
      </c>
      <c r="B34" s="498" t="s">
        <v>1413</v>
      </c>
      <c r="C34" s="499" t="s">
        <v>1413</v>
      </c>
      <c r="D34" s="441">
        <v>1</v>
      </c>
      <c r="E34" s="15" t="s">
        <v>983</v>
      </c>
      <c r="F34" s="442" t="s">
        <v>1354</v>
      </c>
      <c r="G34" s="446">
        <v>814.9935</v>
      </c>
      <c r="H34" s="448">
        <f t="shared" si="0"/>
        <v>814.9935</v>
      </c>
      <c r="I34" s="449"/>
    </row>
    <row r="35" spans="1:9" ht="12.75">
      <c r="A35" s="451" t="s">
        <v>1414</v>
      </c>
      <c r="B35" s="498" t="s">
        <v>1415</v>
      </c>
      <c r="C35" s="499" t="s">
        <v>1415</v>
      </c>
      <c r="D35" s="441">
        <v>1</v>
      </c>
      <c r="E35" s="15" t="s">
        <v>983</v>
      </c>
      <c r="F35" s="442" t="s">
        <v>1354</v>
      </c>
      <c r="G35" s="446">
        <v>2646.4375</v>
      </c>
      <c r="H35" s="448">
        <f t="shared" si="0"/>
        <v>2646.4375</v>
      </c>
      <c r="I35" s="449"/>
    </row>
    <row r="36" spans="1:9" ht="12.75">
      <c r="A36" s="451" t="s">
        <v>1416</v>
      </c>
      <c r="B36" s="498" t="s">
        <v>1417</v>
      </c>
      <c r="C36" s="499" t="s">
        <v>1417</v>
      </c>
      <c r="D36" s="441">
        <v>1</v>
      </c>
      <c r="E36" s="15" t="s">
        <v>983</v>
      </c>
      <c r="F36" s="442" t="s">
        <v>1354</v>
      </c>
      <c r="G36" s="446">
        <v>9099.858</v>
      </c>
      <c r="H36" s="448">
        <f t="shared" si="0"/>
        <v>9099.858</v>
      </c>
      <c r="I36" s="449"/>
    </row>
    <row r="37" spans="1:9" ht="12.75">
      <c r="A37" s="451" t="s">
        <v>1418</v>
      </c>
      <c r="B37" s="498" t="s">
        <v>1419</v>
      </c>
      <c r="C37" s="499" t="s">
        <v>1419</v>
      </c>
      <c r="D37" s="441">
        <v>1</v>
      </c>
      <c r="E37" s="15" t="s">
        <v>983</v>
      </c>
      <c r="F37" s="442" t="s">
        <v>1354</v>
      </c>
      <c r="G37" s="446">
        <v>2340.181</v>
      </c>
      <c r="H37" s="448">
        <f t="shared" si="0"/>
        <v>2340.181</v>
      </c>
      <c r="I37" s="449"/>
    </row>
    <row r="38" spans="1:9" ht="12.75">
      <c r="A38" s="451" t="s">
        <v>1420</v>
      </c>
      <c r="B38" s="498" t="s">
        <v>1421</v>
      </c>
      <c r="C38" s="499" t="s">
        <v>1421</v>
      </c>
      <c r="D38" s="441">
        <v>1</v>
      </c>
      <c r="E38" s="15" t="s">
        <v>983</v>
      </c>
      <c r="F38" s="442" t="s">
        <v>1354</v>
      </c>
      <c r="G38" s="446">
        <v>2340.181</v>
      </c>
      <c r="H38" s="448">
        <f t="shared" si="0"/>
        <v>2340.181</v>
      </c>
      <c r="I38" s="449"/>
    </row>
    <row r="39" spans="1:9" ht="12.75">
      <c r="A39" s="451" t="s">
        <v>1422</v>
      </c>
      <c r="B39" s="498" t="s">
        <v>1423</v>
      </c>
      <c r="C39" s="499" t="s">
        <v>1423</v>
      </c>
      <c r="D39" s="441">
        <v>1</v>
      </c>
      <c r="E39" s="15" t="s">
        <v>983</v>
      </c>
      <c r="F39" s="442" t="s">
        <v>1354</v>
      </c>
      <c r="G39" s="446">
        <v>2340.181</v>
      </c>
      <c r="H39" s="448">
        <f t="shared" si="0"/>
        <v>2340.181</v>
      </c>
      <c r="I39" s="449"/>
    </row>
    <row r="40" spans="1:9" ht="12.75">
      <c r="A40" s="451" t="s">
        <v>1424</v>
      </c>
      <c r="B40" s="498" t="s">
        <v>1425</v>
      </c>
      <c r="C40" s="499" t="s">
        <v>1425</v>
      </c>
      <c r="D40" s="441">
        <v>1</v>
      </c>
      <c r="E40" s="15" t="s">
        <v>983</v>
      </c>
      <c r="F40" s="442" t="s">
        <v>1354</v>
      </c>
      <c r="G40" s="446">
        <v>30920.843499999995</v>
      </c>
      <c r="H40" s="448">
        <f t="shared" si="0"/>
        <v>30920.843499999995</v>
      </c>
      <c r="I40" s="449"/>
    </row>
    <row r="41" spans="1:9" ht="12.75">
      <c r="A41" s="451" t="s">
        <v>1426</v>
      </c>
      <c r="B41" s="498" t="s">
        <v>1427</v>
      </c>
      <c r="C41" s="499" t="s">
        <v>1427</v>
      </c>
      <c r="D41" s="441">
        <v>1</v>
      </c>
      <c r="E41" s="15" t="s">
        <v>983</v>
      </c>
      <c r="F41" s="442" t="s">
        <v>1354</v>
      </c>
      <c r="G41" s="446">
        <v>1543.1274999999998</v>
      </c>
      <c r="H41" s="448">
        <f t="shared" si="0"/>
        <v>1543.1274999999998</v>
      </c>
      <c r="I41" s="449"/>
    </row>
    <row r="42" spans="1:9" ht="12.75">
      <c r="A42" s="451" t="s">
        <v>1428</v>
      </c>
      <c r="B42" s="498" t="s">
        <v>1429</v>
      </c>
      <c r="C42" s="499" t="s">
        <v>1429</v>
      </c>
      <c r="D42" s="441">
        <v>1</v>
      </c>
      <c r="E42" s="15" t="s">
        <v>983</v>
      </c>
      <c r="F42" s="442" t="s">
        <v>1354</v>
      </c>
      <c r="G42" s="446">
        <v>9477.9435</v>
      </c>
      <c r="H42" s="448">
        <f t="shared" si="0"/>
        <v>9477.9435</v>
      </c>
      <c r="I42" s="449"/>
    </row>
    <row r="43" spans="1:9" ht="12.75">
      <c r="A43" s="451" t="s">
        <v>1430</v>
      </c>
      <c r="B43" s="498" t="s">
        <v>1431</v>
      </c>
      <c r="C43" s="499" t="s">
        <v>1431</v>
      </c>
      <c r="D43" s="441">
        <v>1</v>
      </c>
      <c r="E43" s="15" t="s">
        <v>983</v>
      </c>
      <c r="F43" s="442" t="s">
        <v>1354</v>
      </c>
      <c r="G43" s="446">
        <v>4291.719499999999</v>
      </c>
      <c r="H43" s="448">
        <f t="shared" si="0"/>
        <v>4291.719499999999</v>
      </c>
      <c r="I43" s="449"/>
    </row>
    <row r="44" spans="1:9" ht="12.75">
      <c r="A44" s="451" t="s">
        <v>1432</v>
      </c>
      <c r="B44" s="498" t="s">
        <v>1433</v>
      </c>
      <c r="C44" s="499" t="s">
        <v>1433</v>
      </c>
      <c r="D44" s="441">
        <v>1</v>
      </c>
      <c r="E44" s="15" t="s">
        <v>983</v>
      </c>
      <c r="F44" s="442" t="s">
        <v>1354</v>
      </c>
      <c r="G44" s="446">
        <v>2074.968</v>
      </c>
      <c r="H44" s="448">
        <f t="shared" si="0"/>
        <v>2074.968</v>
      </c>
      <c r="I44" s="449"/>
    </row>
    <row r="45" spans="1:9" ht="12.75">
      <c r="A45" s="451" t="s">
        <v>1434</v>
      </c>
      <c r="B45" s="498" t="s">
        <v>1435</v>
      </c>
      <c r="C45" s="499" t="s">
        <v>1435</v>
      </c>
      <c r="D45" s="441">
        <v>1</v>
      </c>
      <c r="E45" s="15" t="s">
        <v>983</v>
      </c>
      <c r="F45" s="442" t="s">
        <v>1354</v>
      </c>
      <c r="G45" s="446">
        <v>852.4375</v>
      </c>
      <c r="H45" s="448">
        <f t="shared" si="0"/>
        <v>852.4375</v>
      </c>
      <c r="I45" s="449"/>
    </row>
    <row r="46" spans="1:9" ht="12.75">
      <c r="A46" s="451" t="s">
        <v>1436</v>
      </c>
      <c r="B46" s="498" t="s">
        <v>1437</v>
      </c>
      <c r="C46" s="499" t="s">
        <v>1437</v>
      </c>
      <c r="D46" s="441">
        <v>1</v>
      </c>
      <c r="E46" s="15" t="s">
        <v>983</v>
      </c>
      <c r="F46" s="442" t="s">
        <v>1354</v>
      </c>
      <c r="G46" s="446">
        <v>11250.266</v>
      </c>
      <c r="H46" s="448">
        <f t="shared" si="0"/>
        <v>11250.266</v>
      </c>
      <c r="I46" s="449"/>
    </row>
    <row r="47" spans="1:9" ht="12.75">
      <c r="A47" s="451" t="s">
        <v>1438</v>
      </c>
      <c r="B47" s="498" t="s">
        <v>1439</v>
      </c>
      <c r="C47" s="499" t="s">
        <v>1439</v>
      </c>
      <c r="D47" s="441">
        <v>1</v>
      </c>
      <c r="E47" s="15" t="s">
        <v>983</v>
      </c>
      <c r="F47" s="442" t="s">
        <v>1354</v>
      </c>
      <c r="G47" s="446">
        <v>4504.5615</v>
      </c>
      <c r="H47" s="448">
        <f t="shared" si="0"/>
        <v>4504.5615</v>
      </c>
      <c r="I47" s="449"/>
    </row>
    <row r="48" spans="1:9" ht="12.75">
      <c r="A48" s="451" t="s">
        <v>1440</v>
      </c>
      <c r="B48" s="498" t="s">
        <v>1441</v>
      </c>
      <c r="C48" s="499" t="s">
        <v>1441</v>
      </c>
      <c r="D48" s="441">
        <v>1</v>
      </c>
      <c r="E48" s="15" t="s">
        <v>983</v>
      </c>
      <c r="F48" s="442" t="s">
        <v>1354</v>
      </c>
      <c r="G48" s="446">
        <v>2347.9894999999997</v>
      </c>
      <c r="H48" s="448">
        <f t="shared" si="0"/>
        <v>2347.9894999999997</v>
      </c>
      <c r="I48" s="449"/>
    </row>
    <row r="49" spans="1:9" ht="12.75">
      <c r="A49" s="451" t="s">
        <v>1442</v>
      </c>
      <c r="B49" s="498" t="s">
        <v>1443</v>
      </c>
      <c r="C49" s="499" t="s">
        <v>1443</v>
      </c>
      <c r="D49" s="441">
        <v>1</v>
      </c>
      <c r="E49" s="15" t="s">
        <v>983</v>
      </c>
      <c r="F49" s="442" t="s">
        <v>1354</v>
      </c>
      <c r="G49" s="446">
        <v>595.9415</v>
      </c>
      <c r="H49" s="448">
        <f t="shared" si="0"/>
        <v>595.9415</v>
      </c>
      <c r="I49" s="449"/>
    </row>
    <row r="50" spans="1:9" ht="12.75">
      <c r="A50" s="451" t="s">
        <v>1444</v>
      </c>
      <c r="B50" s="498" t="s">
        <v>1445</v>
      </c>
      <c r="C50" s="499" t="s">
        <v>1445</v>
      </c>
      <c r="D50" s="441">
        <v>1</v>
      </c>
      <c r="E50" s="15" t="s">
        <v>983</v>
      </c>
      <c r="F50" s="442" t="s">
        <v>1354</v>
      </c>
      <c r="G50" s="446">
        <v>1869.9805</v>
      </c>
      <c r="H50" s="448">
        <f t="shared" si="0"/>
        <v>1869.9805</v>
      </c>
      <c r="I50" s="449"/>
    </row>
    <row r="51" spans="1:9" ht="12.75">
      <c r="A51" s="451" t="s">
        <v>1446</v>
      </c>
      <c r="B51" s="498" t="s">
        <v>1447</v>
      </c>
      <c r="C51" s="499" t="s">
        <v>1448</v>
      </c>
      <c r="D51" s="441">
        <v>1</v>
      </c>
      <c r="E51" s="15" t="s">
        <v>983</v>
      </c>
      <c r="F51" s="442" t="s">
        <v>1354</v>
      </c>
      <c r="G51" s="446">
        <v>4133.974</v>
      </c>
      <c r="H51" s="448">
        <f t="shared" si="0"/>
        <v>4133.974</v>
      </c>
      <c r="I51" s="449"/>
    </row>
    <row r="52" spans="1:9" ht="12.75">
      <c r="A52" s="451" t="s">
        <v>1449</v>
      </c>
      <c r="B52" s="498" t="s">
        <v>1450</v>
      </c>
      <c r="C52" s="499" t="s">
        <v>1450</v>
      </c>
      <c r="D52" s="441">
        <v>1</v>
      </c>
      <c r="E52" s="15" t="s">
        <v>983</v>
      </c>
      <c r="F52" s="442" t="s">
        <v>1354</v>
      </c>
      <c r="G52" s="446">
        <v>4253.804</v>
      </c>
      <c r="H52" s="448">
        <f t="shared" si="0"/>
        <v>4253.804</v>
      </c>
      <c r="I52" s="449"/>
    </row>
    <row r="53" spans="1:9" ht="12.75">
      <c r="A53" s="451" t="s">
        <v>1451</v>
      </c>
      <c r="B53" s="498" t="s">
        <v>1452</v>
      </c>
      <c r="C53" s="499" t="s">
        <v>1452</v>
      </c>
      <c r="D53" s="441">
        <v>1</v>
      </c>
      <c r="E53" s="15" t="s">
        <v>983</v>
      </c>
      <c r="F53" s="442" t="s">
        <v>1354</v>
      </c>
      <c r="G53" s="446">
        <v>2957.0754999999995</v>
      </c>
      <c r="H53" s="448">
        <f t="shared" si="0"/>
        <v>2957.0754999999995</v>
      </c>
      <c r="I53" s="449"/>
    </row>
    <row r="54" spans="1:9" ht="12.75">
      <c r="A54" s="451" t="s">
        <v>1453</v>
      </c>
      <c r="B54" s="498" t="s">
        <v>1454</v>
      </c>
      <c r="C54" s="499" t="s">
        <v>1454</v>
      </c>
      <c r="D54" s="441">
        <v>1</v>
      </c>
      <c r="E54" s="15" t="s">
        <v>983</v>
      </c>
      <c r="F54" s="442" t="s">
        <v>1354</v>
      </c>
      <c r="G54" s="446">
        <v>2234.6915</v>
      </c>
      <c r="H54" s="448">
        <f t="shared" si="0"/>
        <v>2234.6915</v>
      </c>
      <c r="I54" s="449"/>
    </row>
    <row r="55" spans="1:9" ht="12.75">
      <c r="A55" s="451" t="s">
        <v>1455</v>
      </c>
      <c r="B55" s="498" t="s">
        <v>1456</v>
      </c>
      <c r="C55" s="499" t="s">
        <v>1456</v>
      </c>
      <c r="D55" s="441">
        <v>1</v>
      </c>
      <c r="E55" s="15" t="s">
        <v>983</v>
      </c>
      <c r="F55" s="442" t="s">
        <v>1354</v>
      </c>
      <c r="G55" s="446">
        <v>6146.704</v>
      </c>
      <c r="H55" s="448">
        <f t="shared" si="0"/>
        <v>6146.704</v>
      </c>
      <c r="I55" s="449"/>
    </row>
    <row r="56" spans="1:9" ht="12.75">
      <c r="A56" s="451" t="s">
        <v>1457</v>
      </c>
      <c r="B56" s="498" t="s">
        <v>1458</v>
      </c>
      <c r="C56" s="499" t="s">
        <v>1458</v>
      </c>
      <c r="D56" s="441">
        <v>1</v>
      </c>
      <c r="E56" s="15" t="s">
        <v>983</v>
      </c>
      <c r="F56" s="442" t="s">
        <v>1354</v>
      </c>
      <c r="G56" s="446">
        <v>3469.3544999999995</v>
      </c>
      <c r="H56" s="448">
        <f t="shared" si="0"/>
        <v>3469.3544999999995</v>
      </c>
      <c r="I56" s="449"/>
    </row>
    <row r="57" spans="1:9" ht="12.75">
      <c r="A57" s="451" t="s">
        <v>1459</v>
      </c>
      <c r="B57" s="498" t="s">
        <v>1460</v>
      </c>
      <c r="C57" s="499" t="s">
        <v>1460</v>
      </c>
      <c r="D57" s="441">
        <v>1</v>
      </c>
      <c r="E57" s="15" t="s">
        <v>983</v>
      </c>
      <c r="F57" s="442" t="s">
        <v>1354</v>
      </c>
      <c r="G57" s="446">
        <v>4338.9039999999995</v>
      </c>
      <c r="H57" s="448">
        <f t="shared" si="0"/>
        <v>4338.9039999999995</v>
      </c>
      <c r="I57" s="449"/>
    </row>
    <row r="58" spans="1:9" ht="12.75">
      <c r="A58" s="451" t="s">
        <v>1461</v>
      </c>
      <c r="B58" s="498" t="s">
        <v>1462</v>
      </c>
      <c r="C58" s="499" t="s">
        <v>1463</v>
      </c>
      <c r="D58" s="441">
        <v>1</v>
      </c>
      <c r="E58" s="15" t="s">
        <v>983</v>
      </c>
      <c r="F58" s="442" t="s">
        <v>1354</v>
      </c>
      <c r="G58" s="446">
        <v>1769.4475</v>
      </c>
      <c r="H58" s="448">
        <f t="shared" si="0"/>
        <v>1769.4475</v>
      </c>
      <c r="I58" s="449"/>
    </row>
    <row r="59" spans="1:9" ht="12.75">
      <c r="A59" s="451" t="s">
        <v>1464</v>
      </c>
      <c r="B59" s="498" t="s">
        <v>1465</v>
      </c>
      <c r="C59" s="499" t="s">
        <v>1465</v>
      </c>
      <c r="D59" s="441">
        <v>1</v>
      </c>
      <c r="E59" s="15" t="s">
        <v>983</v>
      </c>
      <c r="F59" s="442" t="s">
        <v>1354</v>
      </c>
      <c r="G59" s="446">
        <v>864.731</v>
      </c>
      <c r="H59" s="448">
        <f t="shared" si="0"/>
        <v>864.731</v>
      </c>
      <c r="I59" s="449"/>
    </row>
    <row r="60" spans="1:9" ht="12.75">
      <c r="A60" s="451" t="s">
        <v>1466</v>
      </c>
      <c r="B60" s="498" t="s">
        <v>1467</v>
      </c>
      <c r="C60" s="499" t="s">
        <v>1467</v>
      </c>
      <c r="D60" s="441">
        <v>1</v>
      </c>
      <c r="E60" s="15" t="s">
        <v>983</v>
      </c>
      <c r="F60" s="442" t="s">
        <v>1354</v>
      </c>
      <c r="G60" s="446">
        <v>834.6239999999999</v>
      </c>
      <c r="H60" s="448">
        <f t="shared" si="0"/>
        <v>834.6239999999999</v>
      </c>
      <c r="I60" s="449"/>
    </row>
    <row r="61" spans="1:9" ht="12.75">
      <c r="A61" s="451" t="s">
        <v>1468</v>
      </c>
      <c r="B61" s="498" t="s">
        <v>1469</v>
      </c>
      <c r="C61" s="499" t="s">
        <v>1469</v>
      </c>
      <c r="D61" s="441">
        <v>1</v>
      </c>
      <c r="E61" s="15" t="s">
        <v>983</v>
      </c>
      <c r="F61" s="442" t="s">
        <v>1354</v>
      </c>
      <c r="G61" s="446">
        <v>936.9625</v>
      </c>
      <c r="H61" s="448">
        <f t="shared" si="0"/>
        <v>936.9625</v>
      </c>
      <c r="I61" s="449"/>
    </row>
    <row r="62" spans="1:9" ht="12.75">
      <c r="A62" s="451" t="s">
        <v>1470</v>
      </c>
      <c r="B62" s="498" t="s">
        <v>1471</v>
      </c>
      <c r="C62" s="499" t="s">
        <v>1471</v>
      </c>
      <c r="D62" s="441">
        <v>1</v>
      </c>
      <c r="E62" s="15" t="s">
        <v>983</v>
      </c>
      <c r="F62" s="442" t="s">
        <v>1354</v>
      </c>
      <c r="G62" s="446">
        <v>872.0104999999999</v>
      </c>
      <c r="H62" s="448">
        <f t="shared" si="0"/>
        <v>872.0104999999999</v>
      </c>
      <c r="I62" s="449"/>
    </row>
    <row r="63" spans="1:9" ht="12.75">
      <c r="A63" s="451" t="s">
        <v>1472</v>
      </c>
      <c r="B63" s="498" t="s">
        <v>1473</v>
      </c>
      <c r="C63" s="499" t="s">
        <v>1473</v>
      </c>
      <c r="D63" s="441">
        <v>1</v>
      </c>
      <c r="E63" s="15" t="s">
        <v>983</v>
      </c>
      <c r="F63" s="442" t="s">
        <v>1354</v>
      </c>
      <c r="G63" s="446">
        <v>1729.3584999999998</v>
      </c>
      <c r="H63" s="448">
        <f t="shared" si="0"/>
        <v>1729.3584999999998</v>
      </c>
      <c r="I63" s="449"/>
    </row>
    <row r="64" spans="1:9" ht="12.75">
      <c r="A64" s="451" t="s">
        <v>1474</v>
      </c>
      <c r="B64" s="498" t="s">
        <v>1475</v>
      </c>
      <c r="C64" s="499" t="s">
        <v>1475</v>
      </c>
      <c r="D64" s="441">
        <v>1</v>
      </c>
      <c r="E64" s="15" t="s">
        <v>983</v>
      </c>
      <c r="F64" s="442" t="s">
        <v>1354</v>
      </c>
      <c r="G64" s="446">
        <v>806.334</v>
      </c>
      <c r="H64" s="448">
        <f t="shared" si="0"/>
        <v>806.334</v>
      </c>
      <c r="I64" s="449"/>
    </row>
    <row r="65" spans="1:9" ht="12.75">
      <c r="A65" s="451" t="s">
        <v>1476</v>
      </c>
      <c r="B65" s="498" t="s">
        <v>1477</v>
      </c>
      <c r="C65" s="499" t="s">
        <v>1477</v>
      </c>
      <c r="D65" s="441">
        <v>1</v>
      </c>
      <c r="E65" s="15" t="s">
        <v>983</v>
      </c>
      <c r="F65" s="442" t="s">
        <v>1354</v>
      </c>
      <c r="G65" s="446">
        <v>877.6339999999999</v>
      </c>
      <c r="H65" s="448">
        <f t="shared" si="0"/>
        <v>877.6339999999999</v>
      </c>
      <c r="I65" s="449"/>
    </row>
    <row r="66" spans="1:9" ht="12.75">
      <c r="A66" s="451" t="s">
        <v>1478</v>
      </c>
      <c r="B66" s="498" t="s">
        <v>1479</v>
      </c>
      <c r="C66" s="499" t="s">
        <v>1479</v>
      </c>
      <c r="D66" s="441">
        <v>1</v>
      </c>
      <c r="E66" s="15" t="s">
        <v>983</v>
      </c>
      <c r="F66" s="442" t="s">
        <v>1354</v>
      </c>
      <c r="G66" s="446">
        <v>704.9614999999999</v>
      </c>
      <c r="H66" s="448">
        <f t="shared" si="0"/>
        <v>704.9614999999999</v>
      </c>
      <c r="I66" s="449"/>
    </row>
    <row r="67" spans="1:9" ht="12.75">
      <c r="A67" s="451" t="s">
        <v>1480</v>
      </c>
      <c r="B67" s="498" t="s">
        <v>1481</v>
      </c>
      <c r="C67" s="499" t="s">
        <v>1481</v>
      </c>
      <c r="D67" s="441">
        <v>1</v>
      </c>
      <c r="E67" s="15" t="s">
        <v>983</v>
      </c>
      <c r="F67" s="442" t="s">
        <v>1354</v>
      </c>
      <c r="G67" s="446">
        <v>1108.5194999999999</v>
      </c>
      <c r="H67" s="448">
        <f t="shared" si="0"/>
        <v>1108.5194999999999</v>
      </c>
      <c r="I67" s="449"/>
    </row>
    <row r="68" spans="1:9" ht="12.75">
      <c r="A68" s="451" t="s">
        <v>1482</v>
      </c>
      <c r="B68" s="498" t="s">
        <v>1483</v>
      </c>
      <c r="C68" s="499" t="s">
        <v>1483</v>
      </c>
      <c r="D68" s="441">
        <v>1</v>
      </c>
      <c r="E68" s="15" t="s">
        <v>983</v>
      </c>
      <c r="F68" s="442" t="s">
        <v>1354</v>
      </c>
      <c r="G68" s="446">
        <v>2304.6919999999996</v>
      </c>
      <c r="H68" s="448">
        <f t="shared" si="0"/>
        <v>2304.6919999999996</v>
      </c>
      <c r="I68" s="449"/>
    </row>
    <row r="69" spans="1:9" ht="12.75">
      <c r="A69" s="451" t="s">
        <v>1484</v>
      </c>
      <c r="B69" s="498" t="s">
        <v>1485</v>
      </c>
      <c r="C69" s="499" t="s">
        <v>1485</v>
      </c>
      <c r="D69" s="441">
        <v>1</v>
      </c>
      <c r="E69" s="15" t="s">
        <v>983</v>
      </c>
      <c r="F69" s="442" t="s">
        <v>1354</v>
      </c>
      <c r="G69" s="446">
        <v>4292.03</v>
      </c>
      <c r="H69" s="448">
        <f t="shared" si="0"/>
        <v>4292.03</v>
      </c>
      <c r="I69" s="449"/>
    </row>
    <row r="70" spans="1:9" ht="12.75">
      <c r="A70" s="451" t="s">
        <v>1486</v>
      </c>
      <c r="B70" s="498" t="s">
        <v>1487</v>
      </c>
      <c r="C70" s="499" t="s">
        <v>1487</v>
      </c>
      <c r="D70" s="441">
        <v>1</v>
      </c>
      <c r="E70" s="15" t="s">
        <v>983</v>
      </c>
      <c r="F70" s="442" t="s">
        <v>1354</v>
      </c>
      <c r="G70" s="446">
        <v>11948.660999999998</v>
      </c>
      <c r="H70" s="448">
        <f t="shared" si="0"/>
        <v>11948.660999999998</v>
      </c>
      <c r="I70" s="449"/>
    </row>
    <row r="71" spans="1:9" ht="12.75">
      <c r="A71" s="451" t="s">
        <v>1488</v>
      </c>
      <c r="B71" s="498" t="s">
        <v>1489</v>
      </c>
      <c r="C71" s="499" t="s">
        <v>1490</v>
      </c>
      <c r="D71" s="441">
        <v>1</v>
      </c>
      <c r="E71" s="15" t="s">
        <v>983</v>
      </c>
      <c r="F71" s="442" t="s">
        <v>1354</v>
      </c>
      <c r="G71" s="446">
        <v>5790.675499999999</v>
      </c>
      <c r="H71" s="448">
        <f t="shared" si="0"/>
        <v>5790.675499999999</v>
      </c>
      <c r="I71" s="449"/>
    </row>
    <row r="72" spans="1:9" ht="12.75">
      <c r="A72" s="451" t="s">
        <v>1491</v>
      </c>
      <c r="B72" s="498" t="s">
        <v>1492</v>
      </c>
      <c r="C72" s="499" t="s">
        <v>1492</v>
      </c>
      <c r="D72" s="441">
        <v>1</v>
      </c>
      <c r="E72" s="15" t="s">
        <v>983</v>
      </c>
      <c r="F72" s="442" t="s">
        <v>1354</v>
      </c>
      <c r="G72" s="446">
        <v>7011.09</v>
      </c>
      <c r="H72" s="448">
        <f t="shared" si="0"/>
        <v>7011.09</v>
      </c>
      <c r="I72" s="449"/>
    </row>
    <row r="73" spans="1:9" ht="12.75">
      <c r="A73" s="451" t="s">
        <v>1493</v>
      </c>
      <c r="B73" s="498" t="s">
        <v>1494</v>
      </c>
      <c r="C73" s="499" t="s">
        <v>1494</v>
      </c>
      <c r="D73" s="441">
        <v>1</v>
      </c>
      <c r="E73" s="15" t="s">
        <v>983</v>
      </c>
      <c r="F73" s="442" t="s">
        <v>1354</v>
      </c>
      <c r="G73" s="446">
        <v>855.577</v>
      </c>
      <c r="H73" s="448">
        <f t="shared" si="0"/>
        <v>855.577</v>
      </c>
      <c r="I73" s="449"/>
    </row>
    <row r="74" spans="1:9" ht="12.75">
      <c r="A74" s="451" t="s">
        <v>1495</v>
      </c>
      <c r="B74" s="498" t="s">
        <v>1496</v>
      </c>
      <c r="C74" s="499" t="s">
        <v>1496</v>
      </c>
      <c r="D74" s="441">
        <v>1</v>
      </c>
      <c r="E74" s="15" t="s">
        <v>983</v>
      </c>
      <c r="F74" s="442" t="s">
        <v>1354</v>
      </c>
      <c r="G74" s="446">
        <v>4101.36</v>
      </c>
      <c r="H74" s="448">
        <f aca="true" t="shared" si="1" ref="H74:H137">G74*D74</f>
        <v>4101.36</v>
      </c>
      <c r="I74" s="449"/>
    </row>
    <row r="75" spans="1:9" ht="12.75">
      <c r="A75" s="451" t="s">
        <v>1497</v>
      </c>
      <c r="B75" s="498" t="s">
        <v>1498</v>
      </c>
      <c r="C75" s="499" t="s">
        <v>1498</v>
      </c>
      <c r="D75" s="441">
        <v>1</v>
      </c>
      <c r="E75" s="15" t="s">
        <v>983</v>
      </c>
      <c r="F75" s="442" t="s">
        <v>1354</v>
      </c>
      <c r="G75" s="446">
        <v>1997.7224999999999</v>
      </c>
      <c r="H75" s="448">
        <f t="shared" si="1"/>
        <v>1997.7224999999999</v>
      </c>
      <c r="I75" s="449"/>
    </row>
    <row r="76" spans="1:9" ht="12.75">
      <c r="A76" s="451" t="s">
        <v>1499</v>
      </c>
      <c r="B76" s="498" t="s">
        <v>1500</v>
      </c>
      <c r="C76" s="499" t="s">
        <v>1500</v>
      </c>
      <c r="D76" s="441">
        <v>1</v>
      </c>
      <c r="E76" s="15" t="s">
        <v>983</v>
      </c>
      <c r="F76" s="442" t="s">
        <v>1354</v>
      </c>
      <c r="G76" s="446">
        <v>2059.42</v>
      </c>
      <c r="H76" s="448">
        <f t="shared" si="1"/>
        <v>2059.42</v>
      </c>
      <c r="I76" s="449"/>
    </row>
    <row r="77" spans="1:9" ht="12.75">
      <c r="A77" s="451" t="s">
        <v>1501</v>
      </c>
      <c r="B77" s="498" t="s">
        <v>1502</v>
      </c>
      <c r="C77" s="499" t="s">
        <v>1502</v>
      </c>
      <c r="D77" s="441">
        <v>1</v>
      </c>
      <c r="E77" s="15" t="s">
        <v>983</v>
      </c>
      <c r="F77" s="442" t="s">
        <v>1354</v>
      </c>
      <c r="G77" s="446">
        <v>1951.481</v>
      </c>
      <c r="H77" s="448">
        <f t="shared" si="1"/>
        <v>1951.481</v>
      </c>
      <c r="I77" s="449"/>
    </row>
    <row r="78" spans="1:9" ht="12.75">
      <c r="A78" s="451" t="s">
        <v>1503</v>
      </c>
      <c r="B78" s="498" t="s">
        <v>1504</v>
      </c>
      <c r="C78" s="499" t="s">
        <v>1504</v>
      </c>
      <c r="D78" s="441">
        <v>1</v>
      </c>
      <c r="E78" s="15" t="s">
        <v>983</v>
      </c>
      <c r="F78" s="442" t="s">
        <v>1354</v>
      </c>
      <c r="G78" s="446">
        <v>11826.887499999999</v>
      </c>
      <c r="H78" s="448">
        <f t="shared" si="1"/>
        <v>11826.887499999999</v>
      </c>
      <c r="I78" s="449"/>
    </row>
    <row r="79" spans="1:9" ht="12.75">
      <c r="A79" s="451" t="s">
        <v>1505</v>
      </c>
      <c r="B79" s="498" t="s">
        <v>1506</v>
      </c>
      <c r="C79" s="499" t="s">
        <v>1506</v>
      </c>
      <c r="D79" s="441">
        <v>1</v>
      </c>
      <c r="E79" s="15" t="s">
        <v>983</v>
      </c>
      <c r="F79" s="442" t="s">
        <v>1354</v>
      </c>
      <c r="G79" s="446">
        <v>2340.181</v>
      </c>
      <c r="H79" s="448">
        <f t="shared" si="1"/>
        <v>2340.181</v>
      </c>
      <c r="I79" s="449"/>
    </row>
    <row r="80" spans="1:9" ht="12.75">
      <c r="A80" s="451" t="s">
        <v>1507</v>
      </c>
      <c r="B80" s="498" t="s">
        <v>1508</v>
      </c>
      <c r="C80" s="499" t="s">
        <v>1508</v>
      </c>
      <c r="D80" s="441">
        <v>1</v>
      </c>
      <c r="E80" s="15" t="s">
        <v>983</v>
      </c>
      <c r="F80" s="442" t="s">
        <v>1354</v>
      </c>
      <c r="G80" s="446">
        <v>2340.181</v>
      </c>
      <c r="H80" s="448">
        <f t="shared" si="1"/>
        <v>2340.181</v>
      </c>
      <c r="I80" s="449"/>
    </row>
    <row r="81" spans="1:9" ht="12.75">
      <c r="A81" s="451" t="s">
        <v>1509</v>
      </c>
      <c r="B81" s="498" t="s">
        <v>1510</v>
      </c>
      <c r="C81" s="499" t="s">
        <v>1510</v>
      </c>
      <c r="D81" s="441">
        <v>1</v>
      </c>
      <c r="E81" s="15" t="s">
        <v>983</v>
      </c>
      <c r="F81" s="442" t="s">
        <v>1354</v>
      </c>
      <c r="G81" s="446">
        <v>2340.181</v>
      </c>
      <c r="H81" s="448">
        <f t="shared" si="1"/>
        <v>2340.181</v>
      </c>
      <c r="I81" s="449"/>
    </row>
    <row r="82" spans="1:9" ht="12.75">
      <c r="A82" s="451" t="s">
        <v>1511</v>
      </c>
      <c r="B82" s="498" t="s">
        <v>1512</v>
      </c>
      <c r="C82" s="499" t="s">
        <v>1513</v>
      </c>
      <c r="D82" s="441">
        <v>1</v>
      </c>
      <c r="E82" s="15" t="s">
        <v>983</v>
      </c>
      <c r="F82" s="442" t="s">
        <v>1354</v>
      </c>
      <c r="G82" s="446">
        <v>2971.4964999999997</v>
      </c>
      <c r="H82" s="448">
        <f t="shared" si="1"/>
        <v>2971.4964999999997</v>
      </c>
      <c r="I82" s="449"/>
    </row>
    <row r="83" spans="1:9" ht="12.75">
      <c r="A83" s="451" t="s">
        <v>1514</v>
      </c>
      <c r="B83" s="498" t="s">
        <v>1515</v>
      </c>
      <c r="C83" s="499" t="s">
        <v>1515</v>
      </c>
      <c r="D83" s="441">
        <v>1</v>
      </c>
      <c r="E83" s="15" t="s">
        <v>983</v>
      </c>
      <c r="F83" s="442" t="s">
        <v>1354</v>
      </c>
      <c r="G83" s="446">
        <v>2687.343</v>
      </c>
      <c r="H83" s="448">
        <f t="shared" si="1"/>
        <v>2687.343</v>
      </c>
      <c r="I83" s="449"/>
    </row>
    <row r="84" spans="1:9" ht="12.75">
      <c r="A84" s="451" t="s">
        <v>1516</v>
      </c>
      <c r="B84" s="498" t="s">
        <v>1517</v>
      </c>
      <c r="C84" s="499" t="s">
        <v>1517</v>
      </c>
      <c r="D84" s="441">
        <v>1</v>
      </c>
      <c r="E84" s="15" t="s">
        <v>983</v>
      </c>
      <c r="F84" s="442" t="s">
        <v>1354</v>
      </c>
      <c r="G84" s="446">
        <v>3189.5825</v>
      </c>
      <c r="H84" s="448">
        <f t="shared" si="1"/>
        <v>3189.5825</v>
      </c>
      <c r="I84" s="449"/>
    </row>
    <row r="85" spans="1:9" ht="12.75">
      <c r="A85" s="451" t="s">
        <v>1518</v>
      </c>
      <c r="B85" s="498" t="s">
        <v>1519</v>
      </c>
      <c r="C85" s="499" t="s">
        <v>1519</v>
      </c>
      <c r="D85" s="441">
        <v>1</v>
      </c>
      <c r="E85" s="15" t="s">
        <v>983</v>
      </c>
      <c r="F85" s="442" t="s">
        <v>1354</v>
      </c>
      <c r="G85" s="446">
        <v>2042.8715</v>
      </c>
      <c r="H85" s="448">
        <f t="shared" si="1"/>
        <v>2042.8715</v>
      </c>
      <c r="I85" s="449"/>
    </row>
    <row r="86" spans="1:9" ht="12.75">
      <c r="A86" s="451" t="s">
        <v>1520</v>
      </c>
      <c r="B86" s="498" t="s">
        <v>1521</v>
      </c>
      <c r="C86" s="499" t="s">
        <v>1521</v>
      </c>
      <c r="D86" s="441">
        <v>1</v>
      </c>
      <c r="E86" s="15" t="s">
        <v>983</v>
      </c>
      <c r="F86" s="442" t="s">
        <v>1354</v>
      </c>
      <c r="G86" s="446">
        <v>2797.5129999999995</v>
      </c>
      <c r="H86" s="448">
        <f t="shared" si="1"/>
        <v>2797.5129999999995</v>
      </c>
      <c r="I86" s="449"/>
    </row>
    <row r="87" spans="1:9" ht="12.75">
      <c r="A87" s="451" t="s">
        <v>1522</v>
      </c>
      <c r="B87" s="498" t="s">
        <v>1523</v>
      </c>
      <c r="C87" s="499" t="s">
        <v>1524</v>
      </c>
      <c r="D87" s="441">
        <v>1</v>
      </c>
      <c r="E87" s="15" t="s">
        <v>983</v>
      </c>
      <c r="F87" s="442" t="s">
        <v>1354</v>
      </c>
      <c r="G87" s="446">
        <v>3504.8549999999996</v>
      </c>
      <c r="H87" s="448">
        <f t="shared" si="1"/>
        <v>3504.8549999999996</v>
      </c>
      <c r="I87" s="449"/>
    </row>
    <row r="88" spans="1:9" ht="12.75">
      <c r="A88" s="451" t="s">
        <v>1525</v>
      </c>
      <c r="B88" s="498" t="s">
        <v>1526</v>
      </c>
      <c r="C88" s="499" t="s">
        <v>1526</v>
      </c>
      <c r="D88" s="441">
        <v>1</v>
      </c>
      <c r="E88" s="15" t="s">
        <v>983</v>
      </c>
      <c r="F88" s="442" t="s">
        <v>1354</v>
      </c>
      <c r="G88" s="446">
        <v>2731.3535</v>
      </c>
      <c r="H88" s="448">
        <f t="shared" si="1"/>
        <v>2731.3535</v>
      </c>
      <c r="I88" s="449"/>
    </row>
    <row r="89" spans="1:9" ht="12.75">
      <c r="A89" s="451" t="s">
        <v>1527</v>
      </c>
      <c r="B89" s="498" t="s">
        <v>1528</v>
      </c>
      <c r="C89" s="499" t="s">
        <v>1528</v>
      </c>
      <c r="D89" s="441">
        <v>1</v>
      </c>
      <c r="E89" s="15" t="s">
        <v>983</v>
      </c>
      <c r="F89" s="442" t="s">
        <v>1354</v>
      </c>
      <c r="G89" s="446">
        <v>2167.8765</v>
      </c>
      <c r="H89" s="448">
        <f t="shared" si="1"/>
        <v>2167.8765</v>
      </c>
      <c r="I89" s="449"/>
    </row>
    <row r="90" spans="1:9" ht="12.75">
      <c r="A90" s="451" t="s">
        <v>1529</v>
      </c>
      <c r="B90" s="498" t="s">
        <v>1530</v>
      </c>
      <c r="C90" s="499" t="s">
        <v>1530</v>
      </c>
      <c r="D90" s="441">
        <v>1</v>
      </c>
      <c r="E90" s="15" t="s">
        <v>983</v>
      </c>
      <c r="F90" s="442" t="s">
        <v>1354</v>
      </c>
      <c r="G90" s="446">
        <v>4680.8679999999995</v>
      </c>
      <c r="H90" s="448">
        <f t="shared" si="1"/>
        <v>4680.8679999999995</v>
      </c>
      <c r="I90" s="449"/>
    </row>
    <row r="91" spans="1:9" ht="12.75">
      <c r="A91" s="451" t="s">
        <v>1531</v>
      </c>
      <c r="B91" s="498" t="s">
        <v>1532</v>
      </c>
      <c r="C91" s="499" t="s">
        <v>1532</v>
      </c>
      <c r="D91" s="441">
        <v>1</v>
      </c>
      <c r="E91" s="15" t="s">
        <v>983</v>
      </c>
      <c r="F91" s="442" t="s">
        <v>1354</v>
      </c>
      <c r="G91" s="446">
        <v>4377.199</v>
      </c>
      <c r="H91" s="448">
        <f t="shared" si="1"/>
        <v>4377.199</v>
      </c>
      <c r="I91" s="449"/>
    </row>
    <row r="92" spans="1:9" ht="12.75">
      <c r="A92" s="451" t="s">
        <v>1533</v>
      </c>
      <c r="B92" s="498" t="s">
        <v>1534</v>
      </c>
      <c r="C92" s="499" t="s">
        <v>1534</v>
      </c>
      <c r="D92" s="441">
        <v>1</v>
      </c>
      <c r="E92" s="15" t="s">
        <v>983</v>
      </c>
      <c r="F92" s="442" t="s">
        <v>1354</v>
      </c>
      <c r="G92" s="446">
        <v>4486.311</v>
      </c>
      <c r="H92" s="448">
        <f t="shared" si="1"/>
        <v>4486.311</v>
      </c>
      <c r="I92" s="449"/>
    </row>
    <row r="93" spans="1:9" ht="12.75">
      <c r="A93" s="451" t="s">
        <v>1535</v>
      </c>
      <c r="B93" s="498" t="s">
        <v>1536</v>
      </c>
      <c r="C93" s="499" t="s">
        <v>1536</v>
      </c>
      <c r="D93" s="441">
        <v>1</v>
      </c>
      <c r="E93" s="15" t="s">
        <v>983</v>
      </c>
      <c r="F93" s="442" t="s">
        <v>1354</v>
      </c>
      <c r="G93" s="446">
        <v>2091.6085</v>
      </c>
      <c r="H93" s="448">
        <f t="shared" si="1"/>
        <v>2091.6085</v>
      </c>
      <c r="I93" s="449"/>
    </row>
    <row r="94" spans="1:9" ht="12.75">
      <c r="A94" s="451" t="s">
        <v>1537</v>
      </c>
      <c r="B94" s="498" t="s">
        <v>1538</v>
      </c>
      <c r="C94" s="499" t="s">
        <v>1538</v>
      </c>
      <c r="D94" s="441">
        <v>1</v>
      </c>
      <c r="E94" s="15" t="s">
        <v>983</v>
      </c>
      <c r="F94" s="442" t="s">
        <v>1354</v>
      </c>
      <c r="G94" s="446">
        <v>2514.0035</v>
      </c>
      <c r="H94" s="448">
        <f t="shared" si="1"/>
        <v>2514.0035</v>
      </c>
      <c r="I94" s="449"/>
    </row>
    <row r="95" spans="1:9" ht="12.75">
      <c r="A95" s="451" t="s">
        <v>1539</v>
      </c>
      <c r="B95" s="498" t="s">
        <v>1540</v>
      </c>
      <c r="C95" s="499" t="s">
        <v>1540</v>
      </c>
      <c r="D95" s="441">
        <v>1</v>
      </c>
      <c r="E95" s="15" t="s">
        <v>983</v>
      </c>
      <c r="F95" s="442" t="s">
        <v>1354</v>
      </c>
      <c r="G95" s="446">
        <v>2395.1509999999994</v>
      </c>
      <c r="H95" s="448">
        <f t="shared" si="1"/>
        <v>2395.1509999999994</v>
      </c>
      <c r="I95" s="449"/>
    </row>
    <row r="96" spans="1:9" ht="12.75">
      <c r="A96" s="451" t="s">
        <v>1541</v>
      </c>
      <c r="B96" s="498" t="s">
        <v>1542</v>
      </c>
      <c r="C96" s="499" t="s">
        <v>1542</v>
      </c>
      <c r="D96" s="441">
        <v>1</v>
      </c>
      <c r="E96" s="15" t="s">
        <v>983</v>
      </c>
      <c r="F96" s="442" t="s">
        <v>1354</v>
      </c>
      <c r="G96" s="446">
        <v>1137.8445</v>
      </c>
      <c r="H96" s="448">
        <f t="shared" si="1"/>
        <v>1137.8445</v>
      </c>
      <c r="I96" s="449"/>
    </row>
    <row r="97" spans="1:9" ht="12.75">
      <c r="A97" s="451" t="s">
        <v>1543</v>
      </c>
      <c r="B97" s="498" t="s">
        <v>1544</v>
      </c>
      <c r="C97" s="499" t="s">
        <v>1544</v>
      </c>
      <c r="D97" s="441">
        <v>1</v>
      </c>
      <c r="E97" s="15" t="s">
        <v>983</v>
      </c>
      <c r="F97" s="442" t="s">
        <v>1354</v>
      </c>
      <c r="G97" s="446">
        <v>2340.181</v>
      </c>
      <c r="H97" s="448">
        <f t="shared" si="1"/>
        <v>2340.181</v>
      </c>
      <c r="I97" s="449"/>
    </row>
    <row r="98" spans="1:9" ht="12.75">
      <c r="A98" s="451" t="s">
        <v>1545</v>
      </c>
      <c r="B98" s="498" t="s">
        <v>1546</v>
      </c>
      <c r="C98" s="499" t="s">
        <v>1546</v>
      </c>
      <c r="D98" s="441">
        <v>1</v>
      </c>
      <c r="E98" s="15" t="s">
        <v>983</v>
      </c>
      <c r="F98" s="442" t="s">
        <v>1354</v>
      </c>
      <c r="G98" s="446">
        <v>2340.181</v>
      </c>
      <c r="H98" s="448">
        <f t="shared" si="1"/>
        <v>2340.181</v>
      </c>
      <c r="I98" s="449"/>
    </row>
    <row r="99" spans="1:9" ht="12.75">
      <c r="A99" s="451" t="s">
        <v>1547</v>
      </c>
      <c r="B99" s="498" t="s">
        <v>1548</v>
      </c>
      <c r="C99" s="499" t="s">
        <v>1548</v>
      </c>
      <c r="D99" s="441">
        <v>1</v>
      </c>
      <c r="E99" s="15" t="s">
        <v>983</v>
      </c>
      <c r="F99" s="442" t="s">
        <v>1354</v>
      </c>
      <c r="G99" s="446">
        <v>2340.181</v>
      </c>
      <c r="H99" s="448">
        <f t="shared" si="1"/>
        <v>2340.181</v>
      </c>
      <c r="I99" s="449"/>
    </row>
    <row r="100" spans="1:9" ht="12.75">
      <c r="A100" s="451" t="s">
        <v>1549</v>
      </c>
      <c r="B100" s="498" t="s">
        <v>1550</v>
      </c>
      <c r="C100" s="499" t="s">
        <v>1550</v>
      </c>
      <c r="D100" s="441">
        <v>1</v>
      </c>
      <c r="E100" s="15" t="s">
        <v>983</v>
      </c>
      <c r="F100" s="442" t="s">
        <v>1354</v>
      </c>
      <c r="G100" s="446">
        <v>2340.181</v>
      </c>
      <c r="H100" s="448">
        <f t="shared" si="1"/>
        <v>2340.181</v>
      </c>
      <c r="I100" s="449"/>
    </row>
    <row r="101" spans="1:9" ht="12.75">
      <c r="A101" s="451" t="s">
        <v>1551</v>
      </c>
      <c r="B101" s="498" t="s">
        <v>1552</v>
      </c>
      <c r="C101" s="499" t="s">
        <v>1552</v>
      </c>
      <c r="D101" s="441">
        <v>1</v>
      </c>
      <c r="E101" s="15" t="s">
        <v>983</v>
      </c>
      <c r="F101" s="442" t="s">
        <v>1354</v>
      </c>
      <c r="G101" s="446">
        <v>2017.905</v>
      </c>
      <c r="H101" s="448">
        <f t="shared" si="1"/>
        <v>2017.905</v>
      </c>
      <c r="I101" s="449"/>
    </row>
    <row r="102" spans="1:9" ht="12.75">
      <c r="A102" s="451" t="s">
        <v>1553</v>
      </c>
      <c r="B102" s="498" t="s">
        <v>1554</v>
      </c>
      <c r="C102" s="499" t="s">
        <v>1554</v>
      </c>
      <c r="D102" s="441">
        <v>1</v>
      </c>
      <c r="E102" s="15" t="s">
        <v>983</v>
      </c>
      <c r="F102" s="442" t="s">
        <v>1354</v>
      </c>
      <c r="G102" s="446">
        <v>2232.932</v>
      </c>
      <c r="H102" s="448">
        <f t="shared" si="1"/>
        <v>2232.932</v>
      </c>
      <c r="I102" s="449"/>
    </row>
    <row r="103" spans="1:9" ht="12.75">
      <c r="A103" s="451" t="s">
        <v>1555</v>
      </c>
      <c r="B103" s="498" t="s">
        <v>1556</v>
      </c>
      <c r="C103" s="499" t="s">
        <v>1556</v>
      </c>
      <c r="D103" s="441">
        <v>1</v>
      </c>
      <c r="E103" s="15" t="s">
        <v>983</v>
      </c>
      <c r="F103" s="442" t="s">
        <v>1354</v>
      </c>
      <c r="G103" s="446">
        <v>8195.026499999998</v>
      </c>
      <c r="H103" s="448">
        <f t="shared" si="1"/>
        <v>8195.026499999998</v>
      </c>
      <c r="I103" s="449"/>
    </row>
    <row r="104" spans="1:9" ht="12.75">
      <c r="A104" s="451" t="s">
        <v>1557</v>
      </c>
      <c r="B104" s="498" t="s">
        <v>1558</v>
      </c>
      <c r="C104" s="499" t="s">
        <v>1558</v>
      </c>
      <c r="D104" s="441">
        <v>1</v>
      </c>
      <c r="E104" s="15" t="s">
        <v>983</v>
      </c>
      <c r="F104" s="442" t="s">
        <v>1354</v>
      </c>
      <c r="G104" s="446">
        <v>2468.5555</v>
      </c>
      <c r="H104" s="448">
        <f t="shared" si="1"/>
        <v>2468.5555</v>
      </c>
      <c r="I104" s="449"/>
    </row>
    <row r="105" spans="1:9" ht="12.75">
      <c r="A105" s="451" t="s">
        <v>1582</v>
      </c>
      <c r="B105" s="498" t="s">
        <v>1583</v>
      </c>
      <c r="C105" s="499" t="s">
        <v>1583</v>
      </c>
      <c r="D105" s="441">
        <v>1</v>
      </c>
      <c r="E105" s="15" t="s">
        <v>983</v>
      </c>
      <c r="F105" s="442" t="s">
        <v>1354</v>
      </c>
      <c r="G105" s="446">
        <v>1317.6239999999998</v>
      </c>
      <c r="H105" s="448">
        <f t="shared" si="1"/>
        <v>1317.6239999999998</v>
      </c>
      <c r="I105" s="449"/>
    </row>
    <row r="106" spans="1:9" ht="12.75">
      <c r="A106" s="451" t="s">
        <v>1584</v>
      </c>
      <c r="B106" s="498" t="s">
        <v>1585</v>
      </c>
      <c r="C106" s="499" t="s">
        <v>1585</v>
      </c>
      <c r="D106" s="441">
        <v>1</v>
      </c>
      <c r="E106" s="15" t="s">
        <v>983</v>
      </c>
      <c r="F106" s="442" t="s">
        <v>1354</v>
      </c>
      <c r="G106" s="446">
        <v>2455.6639999999998</v>
      </c>
      <c r="H106" s="448">
        <f t="shared" si="1"/>
        <v>2455.6639999999998</v>
      </c>
      <c r="I106" s="449"/>
    </row>
    <row r="107" spans="1:9" ht="12.75">
      <c r="A107" s="451" t="s">
        <v>1586</v>
      </c>
      <c r="B107" s="498" t="s">
        <v>1587</v>
      </c>
      <c r="C107" s="499" t="s">
        <v>1587</v>
      </c>
      <c r="D107" s="441">
        <v>1</v>
      </c>
      <c r="E107" s="15" t="s">
        <v>983</v>
      </c>
      <c r="F107" s="442" t="s">
        <v>1354</v>
      </c>
      <c r="G107" s="446">
        <v>2432.8709999999996</v>
      </c>
      <c r="H107" s="448">
        <f t="shared" si="1"/>
        <v>2432.8709999999996</v>
      </c>
      <c r="I107" s="449"/>
    </row>
    <row r="108" spans="1:9" ht="12.75">
      <c r="A108" s="451" t="s">
        <v>1588</v>
      </c>
      <c r="B108" s="498" t="s">
        <v>1589</v>
      </c>
      <c r="C108" s="499" t="s">
        <v>1589</v>
      </c>
      <c r="D108" s="441">
        <v>1</v>
      </c>
      <c r="E108" s="15" t="s">
        <v>983</v>
      </c>
      <c r="F108" s="442" t="s">
        <v>1354</v>
      </c>
      <c r="G108" s="446">
        <v>28844.53</v>
      </c>
      <c r="H108" s="448">
        <f t="shared" si="1"/>
        <v>28844.53</v>
      </c>
      <c r="I108" s="449"/>
    </row>
    <row r="109" spans="1:9" ht="12.75">
      <c r="A109" s="451" t="s">
        <v>1590</v>
      </c>
      <c r="B109" s="498" t="s">
        <v>1591</v>
      </c>
      <c r="C109" s="499" t="s">
        <v>1591</v>
      </c>
      <c r="D109" s="441">
        <v>1</v>
      </c>
      <c r="E109" s="15" t="s">
        <v>983</v>
      </c>
      <c r="F109" s="442" t="s">
        <v>1354</v>
      </c>
      <c r="G109" s="446">
        <v>3441.1794999999997</v>
      </c>
      <c r="H109" s="448">
        <f t="shared" si="1"/>
        <v>3441.1794999999997</v>
      </c>
      <c r="I109" s="449"/>
    </row>
    <row r="110" spans="1:9" ht="12.75">
      <c r="A110" s="451" t="s">
        <v>1592</v>
      </c>
      <c r="B110" s="498" t="s">
        <v>1593</v>
      </c>
      <c r="C110" s="499" t="s">
        <v>1593</v>
      </c>
      <c r="D110" s="441">
        <v>1</v>
      </c>
      <c r="E110" s="15" t="s">
        <v>983</v>
      </c>
      <c r="F110" s="442" t="s">
        <v>1354</v>
      </c>
      <c r="G110" s="446">
        <v>1108.5194999999999</v>
      </c>
      <c r="H110" s="448">
        <f t="shared" si="1"/>
        <v>1108.5194999999999</v>
      </c>
      <c r="I110" s="449"/>
    </row>
    <row r="111" spans="1:9" ht="12.75">
      <c r="A111" s="451" t="s">
        <v>1594</v>
      </c>
      <c r="B111" s="498" t="s">
        <v>1595</v>
      </c>
      <c r="C111" s="499" t="s">
        <v>1595</v>
      </c>
      <c r="D111" s="441">
        <v>1</v>
      </c>
      <c r="E111" s="15" t="s">
        <v>983</v>
      </c>
      <c r="F111" s="442" t="s">
        <v>1354</v>
      </c>
      <c r="G111" s="446">
        <v>39541.4275</v>
      </c>
      <c r="H111" s="448">
        <f t="shared" si="1"/>
        <v>39541.4275</v>
      </c>
      <c r="I111" s="449"/>
    </row>
    <row r="112" spans="1:9" ht="12.75">
      <c r="A112" s="451" t="s">
        <v>1596</v>
      </c>
      <c r="B112" s="498" t="s">
        <v>1597</v>
      </c>
      <c r="C112" s="499" t="s">
        <v>1597</v>
      </c>
      <c r="D112" s="441">
        <v>1</v>
      </c>
      <c r="E112" s="15" t="s">
        <v>983</v>
      </c>
      <c r="F112" s="442" t="s">
        <v>1354</v>
      </c>
      <c r="G112" s="446">
        <v>23615.6295</v>
      </c>
      <c r="H112" s="448">
        <f t="shared" si="1"/>
        <v>23615.6295</v>
      </c>
      <c r="I112" s="449"/>
    </row>
    <row r="113" spans="1:9" ht="12.75">
      <c r="A113" s="451" t="s">
        <v>1598</v>
      </c>
      <c r="B113" s="498" t="s">
        <v>1599</v>
      </c>
      <c r="C113" s="499" t="s">
        <v>1599</v>
      </c>
      <c r="D113" s="441">
        <v>1</v>
      </c>
      <c r="E113" s="15" t="s">
        <v>983</v>
      </c>
      <c r="F113" s="442" t="s">
        <v>1354</v>
      </c>
      <c r="G113" s="446">
        <v>1297.5565</v>
      </c>
      <c r="H113" s="448">
        <f t="shared" si="1"/>
        <v>1297.5565</v>
      </c>
      <c r="I113" s="449"/>
    </row>
    <row r="114" spans="1:9" ht="12.75">
      <c r="A114" s="451" t="s">
        <v>1600</v>
      </c>
      <c r="B114" s="498" t="s">
        <v>1601</v>
      </c>
      <c r="C114" s="499" t="s">
        <v>1601</v>
      </c>
      <c r="D114" s="441">
        <v>1</v>
      </c>
      <c r="E114" s="15" t="s">
        <v>983</v>
      </c>
      <c r="F114" s="442" t="s">
        <v>1354</v>
      </c>
      <c r="G114" s="446">
        <v>15624.003499999999</v>
      </c>
      <c r="H114" s="448">
        <f t="shared" si="1"/>
        <v>15624.003499999999</v>
      </c>
      <c r="I114" s="449"/>
    </row>
    <row r="115" spans="1:9" ht="12.75">
      <c r="A115" s="451" t="s">
        <v>1602</v>
      </c>
      <c r="B115" s="498" t="s">
        <v>1603</v>
      </c>
      <c r="C115" s="499" t="s">
        <v>1603</v>
      </c>
      <c r="D115" s="441">
        <v>1</v>
      </c>
      <c r="E115" s="15" t="s">
        <v>983</v>
      </c>
      <c r="F115" s="442" t="s">
        <v>1354</v>
      </c>
      <c r="G115" s="446">
        <v>1071.8345</v>
      </c>
      <c r="H115" s="448">
        <f t="shared" si="1"/>
        <v>1071.8345</v>
      </c>
      <c r="I115" s="449"/>
    </row>
    <row r="116" spans="1:9" ht="12.75">
      <c r="A116" s="451" t="s">
        <v>1604</v>
      </c>
      <c r="B116" s="498" t="s">
        <v>1605</v>
      </c>
      <c r="C116" s="499" t="s">
        <v>1605</v>
      </c>
      <c r="D116" s="441">
        <v>1</v>
      </c>
      <c r="E116" s="15" t="s">
        <v>983</v>
      </c>
      <c r="F116" s="442" t="s">
        <v>1354</v>
      </c>
      <c r="G116" s="446">
        <v>10340.2135</v>
      </c>
      <c r="H116" s="448">
        <f t="shared" si="1"/>
        <v>10340.2135</v>
      </c>
      <c r="I116" s="449"/>
    </row>
    <row r="117" spans="1:9" ht="12.75">
      <c r="A117" s="451" t="s">
        <v>1606</v>
      </c>
      <c r="B117" s="498" t="s">
        <v>1607</v>
      </c>
      <c r="C117" s="499" t="s">
        <v>1607</v>
      </c>
      <c r="D117" s="441">
        <v>1</v>
      </c>
      <c r="E117" s="15" t="s">
        <v>983</v>
      </c>
      <c r="F117" s="442" t="s">
        <v>1354</v>
      </c>
      <c r="G117" s="446">
        <v>1334.2414999999999</v>
      </c>
      <c r="H117" s="448">
        <f t="shared" si="1"/>
        <v>1334.2414999999999</v>
      </c>
      <c r="I117" s="449"/>
    </row>
    <row r="118" spans="1:9" ht="12.75">
      <c r="A118" s="451" t="s">
        <v>1608</v>
      </c>
      <c r="B118" s="498" t="s">
        <v>1609</v>
      </c>
      <c r="C118" s="499" t="s">
        <v>1609</v>
      </c>
      <c r="D118" s="441">
        <v>1</v>
      </c>
      <c r="E118" s="15" t="s">
        <v>983</v>
      </c>
      <c r="F118" s="442" t="s">
        <v>1354</v>
      </c>
      <c r="G118" s="446">
        <v>13475.2515</v>
      </c>
      <c r="H118" s="448">
        <f t="shared" si="1"/>
        <v>13475.2515</v>
      </c>
      <c r="I118" s="449"/>
    </row>
    <row r="119" spans="1:9" ht="12.75">
      <c r="A119" s="451" t="s">
        <v>1610</v>
      </c>
      <c r="B119" s="498" t="s">
        <v>1611</v>
      </c>
      <c r="C119" s="499" t="s">
        <v>1611</v>
      </c>
      <c r="D119" s="441">
        <v>1</v>
      </c>
      <c r="E119" s="15" t="s">
        <v>983</v>
      </c>
      <c r="F119" s="442" t="s">
        <v>1354</v>
      </c>
      <c r="G119" s="446">
        <v>1865.4379999999996</v>
      </c>
      <c r="H119" s="448">
        <f t="shared" si="1"/>
        <v>1865.4379999999996</v>
      </c>
      <c r="I119" s="449"/>
    </row>
    <row r="120" spans="1:9" ht="12.75">
      <c r="A120" s="451" t="s">
        <v>1612</v>
      </c>
      <c r="B120" s="498" t="s">
        <v>1613</v>
      </c>
      <c r="C120" s="499" t="s">
        <v>1613</v>
      </c>
      <c r="D120" s="441">
        <v>1</v>
      </c>
      <c r="E120" s="15" t="s">
        <v>983</v>
      </c>
      <c r="F120" s="442" t="s">
        <v>1354</v>
      </c>
      <c r="G120" s="446">
        <v>22161.408499999998</v>
      </c>
      <c r="H120" s="448">
        <f t="shared" si="1"/>
        <v>22161.408499999998</v>
      </c>
      <c r="I120" s="449"/>
    </row>
    <row r="121" spans="1:9" ht="12.75">
      <c r="A121" s="451" t="s">
        <v>1614</v>
      </c>
      <c r="B121" s="498" t="s">
        <v>1615</v>
      </c>
      <c r="C121" s="499" t="s">
        <v>1615</v>
      </c>
      <c r="D121" s="441">
        <v>1</v>
      </c>
      <c r="E121" s="15" t="s">
        <v>983</v>
      </c>
      <c r="F121" s="442" t="s">
        <v>1354</v>
      </c>
      <c r="G121" s="446">
        <v>17562.523999999998</v>
      </c>
      <c r="H121" s="448">
        <f t="shared" si="1"/>
        <v>17562.523999999998</v>
      </c>
      <c r="I121" s="449"/>
    </row>
    <row r="122" spans="1:9" ht="12.75">
      <c r="A122" s="451" t="s">
        <v>1616</v>
      </c>
      <c r="B122" s="498" t="s">
        <v>1617</v>
      </c>
      <c r="C122" s="499" t="s">
        <v>1617</v>
      </c>
      <c r="D122" s="441">
        <v>1</v>
      </c>
      <c r="E122" s="15" t="s">
        <v>983</v>
      </c>
      <c r="F122" s="442" t="s">
        <v>1354</v>
      </c>
      <c r="G122" s="446">
        <v>33256.85</v>
      </c>
      <c r="H122" s="448">
        <f t="shared" si="1"/>
        <v>33256.85</v>
      </c>
      <c r="I122" s="449"/>
    </row>
    <row r="123" spans="1:9" ht="12.75">
      <c r="A123" s="451" t="s">
        <v>1618</v>
      </c>
      <c r="B123" s="498" t="s">
        <v>1619</v>
      </c>
      <c r="C123" s="499" t="s">
        <v>1619</v>
      </c>
      <c r="D123" s="441">
        <v>1</v>
      </c>
      <c r="E123" s="15" t="s">
        <v>983</v>
      </c>
      <c r="F123" s="442" t="s">
        <v>1354</v>
      </c>
      <c r="G123" s="446">
        <v>2755.6069999999995</v>
      </c>
      <c r="H123" s="448">
        <f t="shared" si="1"/>
        <v>2755.6069999999995</v>
      </c>
      <c r="I123" s="449"/>
    </row>
    <row r="124" spans="1:9" ht="12.75">
      <c r="A124" s="451" t="s">
        <v>1620</v>
      </c>
      <c r="B124" s="498" t="s">
        <v>1621</v>
      </c>
      <c r="C124" s="499" t="s">
        <v>1621</v>
      </c>
      <c r="D124" s="441">
        <v>1</v>
      </c>
      <c r="E124" s="15" t="s">
        <v>983</v>
      </c>
      <c r="F124" s="442" t="s">
        <v>1354</v>
      </c>
      <c r="G124" s="446">
        <v>3343.5559999999996</v>
      </c>
      <c r="H124" s="448">
        <f t="shared" si="1"/>
        <v>3343.5559999999996</v>
      </c>
      <c r="I124" s="449"/>
    </row>
    <row r="125" spans="1:9" ht="12.75">
      <c r="A125" s="451" t="s">
        <v>1622</v>
      </c>
      <c r="B125" s="498" t="s">
        <v>1623</v>
      </c>
      <c r="C125" s="499" t="s">
        <v>1623</v>
      </c>
      <c r="D125" s="441">
        <v>1</v>
      </c>
      <c r="E125" s="15" t="s">
        <v>983</v>
      </c>
      <c r="F125" s="442" t="s">
        <v>1354</v>
      </c>
      <c r="G125" s="446">
        <v>4265.258</v>
      </c>
      <c r="H125" s="448">
        <f t="shared" si="1"/>
        <v>4265.258</v>
      </c>
      <c r="I125" s="449"/>
    </row>
    <row r="126" spans="1:9" ht="12.75">
      <c r="A126" s="451" t="s">
        <v>1624</v>
      </c>
      <c r="B126" s="498" t="s">
        <v>1625</v>
      </c>
      <c r="C126" s="499" t="s">
        <v>1625</v>
      </c>
      <c r="D126" s="441">
        <v>1</v>
      </c>
      <c r="E126" s="15" t="s">
        <v>983</v>
      </c>
      <c r="F126" s="442" t="s">
        <v>1354</v>
      </c>
      <c r="G126" s="446">
        <v>1065.705</v>
      </c>
      <c r="H126" s="448">
        <f t="shared" si="1"/>
        <v>1065.705</v>
      </c>
      <c r="I126" s="449"/>
    </row>
    <row r="127" spans="1:9" ht="12.75">
      <c r="A127" s="455"/>
      <c r="B127" s="495" t="s">
        <v>2605</v>
      </c>
      <c r="C127" s="495" t="s">
        <v>2606</v>
      </c>
      <c r="D127" s="456"/>
      <c r="E127" s="457"/>
      <c r="F127" s="442"/>
      <c r="G127" s="446">
        <v>0</v>
      </c>
      <c r="H127" s="448">
        <f t="shared" si="1"/>
        <v>0</v>
      </c>
      <c r="I127" s="449"/>
    </row>
    <row r="128" spans="1:9" ht="12.75">
      <c r="A128" s="458"/>
      <c r="B128" s="500"/>
      <c r="C128" s="500"/>
      <c r="D128" s="459"/>
      <c r="E128" s="459"/>
      <c r="F128" s="442"/>
      <c r="G128" s="446">
        <v>0</v>
      </c>
      <c r="H128" s="448">
        <f t="shared" si="1"/>
        <v>0</v>
      </c>
      <c r="I128" s="449"/>
    </row>
    <row r="129" spans="1:9" ht="12.75">
      <c r="A129" s="440" t="s">
        <v>1626</v>
      </c>
      <c r="B129" s="495" t="s">
        <v>1627</v>
      </c>
      <c r="C129" s="495" t="s">
        <v>1628</v>
      </c>
      <c r="D129" s="460"/>
      <c r="E129" s="461"/>
      <c r="F129" s="442"/>
      <c r="G129" s="446">
        <v>0</v>
      </c>
      <c r="H129" s="448">
        <f t="shared" si="1"/>
        <v>0</v>
      </c>
      <c r="I129" s="449"/>
    </row>
    <row r="130" spans="1:9" ht="12.75">
      <c r="A130" s="450"/>
      <c r="B130" s="493" t="s">
        <v>2365</v>
      </c>
      <c r="C130" s="497"/>
      <c r="D130" s="441"/>
      <c r="E130" s="15"/>
      <c r="F130" s="442"/>
      <c r="G130" s="446">
        <v>0</v>
      </c>
      <c r="H130" s="448">
        <f t="shared" si="1"/>
        <v>0</v>
      </c>
      <c r="I130" s="449"/>
    </row>
    <row r="131" spans="1:9" ht="12.75">
      <c r="A131" s="450" t="s">
        <v>1629</v>
      </c>
      <c r="B131" s="497" t="s">
        <v>1630</v>
      </c>
      <c r="C131" s="501" t="s">
        <v>1630</v>
      </c>
      <c r="D131" s="441"/>
      <c r="E131" s="15" t="s">
        <v>3002</v>
      </c>
      <c r="F131" s="442" t="s">
        <v>979</v>
      </c>
      <c r="G131" s="446">
        <v>0.575</v>
      </c>
      <c r="H131" s="448">
        <f t="shared" si="1"/>
        <v>0</v>
      </c>
      <c r="I131" s="449"/>
    </row>
    <row r="132" spans="1:9" ht="12.75">
      <c r="A132" s="450" t="s">
        <v>1631</v>
      </c>
      <c r="B132" s="497" t="s">
        <v>1632</v>
      </c>
      <c r="C132" s="501" t="s">
        <v>1632</v>
      </c>
      <c r="D132" s="441">
        <v>4000</v>
      </c>
      <c r="E132" s="15" t="s">
        <v>3002</v>
      </c>
      <c r="F132" s="442" t="s">
        <v>979</v>
      </c>
      <c r="G132" s="446">
        <v>0.69</v>
      </c>
      <c r="H132" s="448">
        <f t="shared" si="1"/>
        <v>2760</v>
      </c>
      <c r="I132" s="449"/>
    </row>
    <row r="133" spans="1:9" ht="12.75">
      <c r="A133" s="450" t="s">
        <v>1633</v>
      </c>
      <c r="B133" s="497" t="s">
        <v>1634</v>
      </c>
      <c r="C133" s="501" t="s">
        <v>1634</v>
      </c>
      <c r="D133" s="441">
        <v>5000</v>
      </c>
      <c r="E133" s="15" t="s">
        <v>3002</v>
      </c>
      <c r="F133" s="442" t="s">
        <v>979</v>
      </c>
      <c r="G133" s="446">
        <v>0.851</v>
      </c>
      <c r="H133" s="448">
        <f t="shared" si="1"/>
        <v>4255</v>
      </c>
      <c r="I133" s="449"/>
    </row>
    <row r="134" spans="1:9" ht="12.75">
      <c r="A134" s="450" t="s">
        <v>1635</v>
      </c>
      <c r="B134" s="497" t="s">
        <v>1636</v>
      </c>
      <c r="C134" s="501" t="s">
        <v>1636</v>
      </c>
      <c r="D134" s="441">
        <v>54000</v>
      </c>
      <c r="E134" s="15" t="s">
        <v>3002</v>
      </c>
      <c r="F134" s="442" t="s">
        <v>979</v>
      </c>
      <c r="G134" s="446">
        <v>1.4375</v>
      </c>
      <c r="H134" s="448">
        <f t="shared" si="1"/>
        <v>77625</v>
      </c>
      <c r="I134" s="449"/>
    </row>
    <row r="135" spans="1:9" ht="12.75">
      <c r="A135" s="450" t="s">
        <v>1637</v>
      </c>
      <c r="B135" s="497" t="s">
        <v>1638</v>
      </c>
      <c r="C135" s="501" t="s">
        <v>1638</v>
      </c>
      <c r="D135" s="441">
        <v>57000</v>
      </c>
      <c r="E135" s="15" t="s">
        <v>3002</v>
      </c>
      <c r="F135" s="442" t="s">
        <v>979</v>
      </c>
      <c r="G135" s="446">
        <v>1.863</v>
      </c>
      <c r="H135" s="448">
        <f t="shared" si="1"/>
        <v>106191</v>
      </c>
      <c r="I135" s="449"/>
    </row>
    <row r="136" spans="1:9" ht="12.75">
      <c r="A136" s="450" t="s">
        <v>1639</v>
      </c>
      <c r="B136" s="497" t="s">
        <v>1640</v>
      </c>
      <c r="C136" s="501" t="s">
        <v>1640</v>
      </c>
      <c r="D136" s="441">
        <v>13000</v>
      </c>
      <c r="E136" s="15" t="s">
        <v>3002</v>
      </c>
      <c r="F136" s="442" t="s">
        <v>979</v>
      </c>
      <c r="G136" s="446">
        <v>2.6679999999999997</v>
      </c>
      <c r="H136" s="448">
        <f t="shared" si="1"/>
        <v>34683.99999999999</v>
      </c>
      <c r="I136" s="449"/>
    </row>
    <row r="137" spans="1:9" ht="12.75">
      <c r="A137" s="450" t="s">
        <v>1641</v>
      </c>
      <c r="B137" s="497" t="s">
        <v>1642</v>
      </c>
      <c r="C137" s="501" t="s">
        <v>1642</v>
      </c>
      <c r="D137" s="441">
        <v>9700</v>
      </c>
      <c r="E137" s="15" t="s">
        <v>3002</v>
      </c>
      <c r="F137" s="442" t="s">
        <v>979</v>
      </c>
      <c r="G137" s="446">
        <v>3.45</v>
      </c>
      <c r="H137" s="448">
        <f t="shared" si="1"/>
        <v>33465</v>
      </c>
      <c r="I137" s="449"/>
    </row>
    <row r="138" spans="1:9" ht="12.75">
      <c r="A138" s="450" t="s">
        <v>1643</v>
      </c>
      <c r="B138" s="497" t="s">
        <v>1644</v>
      </c>
      <c r="C138" s="501" t="s">
        <v>1644</v>
      </c>
      <c r="D138" s="441">
        <v>5000</v>
      </c>
      <c r="E138" s="15" t="s">
        <v>3002</v>
      </c>
      <c r="F138" s="442" t="s">
        <v>979</v>
      </c>
      <c r="G138" s="446">
        <v>4.531</v>
      </c>
      <c r="H138" s="448">
        <f aca="true" t="shared" si="2" ref="H138:H201">G138*D138</f>
        <v>22655</v>
      </c>
      <c r="I138" s="449"/>
    </row>
    <row r="139" spans="1:9" ht="12.75">
      <c r="A139" s="450" t="s">
        <v>1645</v>
      </c>
      <c r="B139" s="497" t="s">
        <v>1646</v>
      </c>
      <c r="C139" s="501" t="s">
        <v>1646</v>
      </c>
      <c r="D139" s="441">
        <v>6000</v>
      </c>
      <c r="E139" s="15" t="s">
        <v>3002</v>
      </c>
      <c r="F139" s="442" t="s">
        <v>979</v>
      </c>
      <c r="G139" s="446">
        <v>6.256</v>
      </c>
      <c r="H139" s="448">
        <f t="shared" si="2"/>
        <v>37536</v>
      </c>
      <c r="I139" s="449"/>
    </row>
    <row r="140" spans="1:9" ht="12.75">
      <c r="A140" s="450" t="s">
        <v>1647</v>
      </c>
      <c r="B140" s="497" t="s">
        <v>1648</v>
      </c>
      <c r="C140" s="501" t="s">
        <v>1648</v>
      </c>
      <c r="D140" s="441">
        <v>5400</v>
      </c>
      <c r="E140" s="15" t="s">
        <v>3002</v>
      </c>
      <c r="F140" s="442" t="s">
        <v>979</v>
      </c>
      <c r="G140" s="446">
        <v>8.440999999999999</v>
      </c>
      <c r="H140" s="448">
        <f t="shared" si="2"/>
        <v>45581.399999999994</v>
      </c>
      <c r="I140" s="449"/>
    </row>
    <row r="141" spans="1:9" ht="12.75">
      <c r="A141" s="450" t="s">
        <v>1649</v>
      </c>
      <c r="B141" s="497" t="s">
        <v>1650</v>
      </c>
      <c r="C141" s="501" t="s">
        <v>1650</v>
      </c>
      <c r="D141" s="441">
        <v>5700</v>
      </c>
      <c r="E141" s="15" t="s">
        <v>3002</v>
      </c>
      <c r="F141" s="442" t="s">
        <v>979</v>
      </c>
      <c r="G141" s="446">
        <v>10.511</v>
      </c>
      <c r="H141" s="448">
        <f t="shared" si="2"/>
        <v>59912.7</v>
      </c>
      <c r="I141" s="449"/>
    </row>
    <row r="142" spans="1:9" ht="12.75">
      <c r="A142" s="455"/>
      <c r="B142" s="495" t="s">
        <v>2605</v>
      </c>
      <c r="C142" s="495" t="s">
        <v>2606</v>
      </c>
      <c r="D142" s="441">
        <v>0</v>
      </c>
      <c r="E142" s="457"/>
      <c r="F142" s="442"/>
      <c r="G142" s="446">
        <v>0</v>
      </c>
      <c r="H142" s="448">
        <f t="shared" si="2"/>
        <v>0</v>
      </c>
      <c r="I142" s="449"/>
    </row>
    <row r="143" spans="1:9" ht="12.75">
      <c r="A143" s="458"/>
      <c r="B143" s="500"/>
      <c r="C143" s="500"/>
      <c r="D143" s="459">
        <v>0</v>
      </c>
      <c r="E143" s="459"/>
      <c r="F143" s="442"/>
      <c r="G143" s="446">
        <v>0</v>
      </c>
      <c r="H143" s="448">
        <f t="shared" si="2"/>
        <v>0</v>
      </c>
      <c r="I143" s="449"/>
    </row>
    <row r="144" spans="1:9" ht="12.75">
      <c r="A144" s="440" t="s">
        <v>1651</v>
      </c>
      <c r="B144" s="495" t="s">
        <v>1652</v>
      </c>
      <c r="C144" s="495" t="s">
        <v>2366</v>
      </c>
      <c r="D144" s="460">
        <v>0</v>
      </c>
      <c r="E144" s="461"/>
      <c r="F144" s="442"/>
      <c r="G144" s="446">
        <v>0</v>
      </c>
      <c r="H144" s="448">
        <f t="shared" si="2"/>
        <v>0</v>
      </c>
      <c r="I144" s="449"/>
    </row>
    <row r="145" spans="1:9" ht="12.75">
      <c r="A145" s="440" t="s">
        <v>1653</v>
      </c>
      <c r="B145" s="495" t="s">
        <v>0</v>
      </c>
      <c r="C145" s="497" t="s">
        <v>2367</v>
      </c>
      <c r="D145" s="441">
        <v>0</v>
      </c>
      <c r="E145" s="15"/>
      <c r="F145" s="442"/>
      <c r="G145" s="446">
        <v>0</v>
      </c>
      <c r="H145" s="448">
        <f t="shared" si="2"/>
        <v>0</v>
      </c>
      <c r="I145" s="449"/>
    </row>
    <row r="146" spans="1:9" ht="12.75">
      <c r="A146" s="450" t="s">
        <v>1</v>
      </c>
      <c r="B146" s="497" t="s">
        <v>2</v>
      </c>
      <c r="C146" s="501" t="s">
        <v>2</v>
      </c>
      <c r="D146" s="441">
        <v>6000</v>
      </c>
      <c r="E146" s="15" t="s">
        <v>3002</v>
      </c>
      <c r="F146" s="442" t="s">
        <v>979</v>
      </c>
      <c r="G146" s="446">
        <v>0.9544999999999999</v>
      </c>
      <c r="H146" s="448">
        <f t="shared" si="2"/>
        <v>5726.999999999999</v>
      </c>
      <c r="I146" s="449"/>
    </row>
    <row r="147" spans="1:9" ht="12.75">
      <c r="A147" s="450" t="s">
        <v>3</v>
      </c>
      <c r="B147" s="497" t="s">
        <v>4</v>
      </c>
      <c r="C147" s="501" t="s">
        <v>4</v>
      </c>
      <c r="D147" s="441">
        <v>9000</v>
      </c>
      <c r="E147" s="15" t="s">
        <v>3002</v>
      </c>
      <c r="F147" s="442" t="s">
        <v>979</v>
      </c>
      <c r="G147" s="446">
        <v>1.127</v>
      </c>
      <c r="H147" s="448">
        <f t="shared" si="2"/>
        <v>10143</v>
      </c>
      <c r="I147" s="449"/>
    </row>
    <row r="148" spans="1:9" ht="12.75">
      <c r="A148" s="450" t="s">
        <v>5</v>
      </c>
      <c r="B148" s="497" t="s">
        <v>6</v>
      </c>
      <c r="C148" s="501" t="s">
        <v>6</v>
      </c>
      <c r="D148" s="441">
        <v>64000</v>
      </c>
      <c r="E148" s="15" t="s">
        <v>3002</v>
      </c>
      <c r="F148" s="442" t="s">
        <v>979</v>
      </c>
      <c r="G148" s="446">
        <v>1.495</v>
      </c>
      <c r="H148" s="448">
        <f t="shared" si="2"/>
        <v>95680</v>
      </c>
      <c r="I148" s="449"/>
    </row>
    <row r="149" spans="1:9" ht="12.75">
      <c r="A149" s="450" t="s">
        <v>7</v>
      </c>
      <c r="B149" s="497" t="s">
        <v>8</v>
      </c>
      <c r="C149" s="501" t="s">
        <v>8</v>
      </c>
      <c r="D149" s="441">
        <v>2500</v>
      </c>
      <c r="E149" s="15" t="s">
        <v>3002</v>
      </c>
      <c r="F149" s="442" t="s">
        <v>979</v>
      </c>
      <c r="G149" s="446">
        <v>2.231</v>
      </c>
      <c r="H149" s="448">
        <f t="shared" si="2"/>
        <v>5577.5</v>
      </c>
      <c r="I149" s="449"/>
    </row>
    <row r="150" spans="1:9" ht="12.75">
      <c r="A150" s="450" t="s">
        <v>9</v>
      </c>
      <c r="B150" s="497" t="s">
        <v>10</v>
      </c>
      <c r="C150" s="501" t="s">
        <v>10</v>
      </c>
      <c r="D150" s="441">
        <v>0</v>
      </c>
      <c r="E150" s="15" t="s">
        <v>3002</v>
      </c>
      <c r="F150" s="442" t="s">
        <v>979</v>
      </c>
      <c r="G150" s="446">
        <v>2.9325</v>
      </c>
      <c r="H150" s="448">
        <f t="shared" si="2"/>
        <v>0</v>
      </c>
      <c r="I150" s="449"/>
    </row>
    <row r="151" spans="1:9" ht="12.75">
      <c r="A151" s="450" t="s">
        <v>11</v>
      </c>
      <c r="B151" s="497" t="s">
        <v>12</v>
      </c>
      <c r="C151" s="501" t="s">
        <v>12</v>
      </c>
      <c r="D151" s="441">
        <v>5000</v>
      </c>
      <c r="E151" s="15" t="s">
        <v>3002</v>
      </c>
      <c r="F151" s="442" t="s">
        <v>979</v>
      </c>
      <c r="G151" s="446">
        <v>1.3225</v>
      </c>
      <c r="H151" s="448">
        <f t="shared" si="2"/>
        <v>6612.5</v>
      </c>
      <c r="I151" s="449"/>
    </row>
    <row r="152" spans="1:9" ht="12.75">
      <c r="A152" s="450" t="s">
        <v>13</v>
      </c>
      <c r="B152" s="497" t="s">
        <v>14</v>
      </c>
      <c r="C152" s="501" t="s">
        <v>14</v>
      </c>
      <c r="D152" s="441">
        <v>1000</v>
      </c>
      <c r="E152" s="15" t="s">
        <v>3002</v>
      </c>
      <c r="F152" s="442" t="s">
        <v>979</v>
      </c>
      <c r="G152" s="446">
        <v>2.8175</v>
      </c>
      <c r="H152" s="448">
        <f t="shared" si="2"/>
        <v>2817.5</v>
      </c>
      <c r="I152" s="449"/>
    </row>
    <row r="153" spans="1:9" ht="12.75">
      <c r="A153" s="450" t="s">
        <v>15</v>
      </c>
      <c r="B153" s="497" t="s">
        <v>16</v>
      </c>
      <c r="C153" s="501" t="s">
        <v>16</v>
      </c>
      <c r="D153" s="441">
        <v>0</v>
      </c>
      <c r="E153" s="15" t="s">
        <v>3002</v>
      </c>
      <c r="F153" s="442" t="s">
        <v>979</v>
      </c>
      <c r="G153" s="446">
        <v>3.7604999999999995</v>
      </c>
      <c r="H153" s="448">
        <f t="shared" si="2"/>
        <v>0</v>
      </c>
      <c r="I153" s="449"/>
    </row>
    <row r="154" spans="1:9" ht="12.75">
      <c r="A154" s="450" t="s">
        <v>17</v>
      </c>
      <c r="B154" s="497" t="s">
        <v>18</v>
      </c>
      <c r="C154" s="501" t="s">
        <v>18</v>
      </c>
      <c r="D154" s="441">
        <v>0</v>
      </c>
      <c r="E154" s="15" t="s">
        <v>3002</v>
      </c>
      <c r="F154" s="442" t="s">
        <v>979</v>
      </c>
      <c r="G154" s="446">
        <v>5.681</v>
      </c>
      <c r="H154" s="448">
        <f t="shared" si="2"/>
        <v>0</v>
      </c>
      <c r="I154" s="449"/>
    </row>
    <row r="155" spans="1:9" ht="12.75">
      <c r="A155" s="450" t="s">
        <v>19</v>
      </c>
      <c r="B155" s="497" t="s">
        <v>20</v>
      </c>
      <c r="C155" s="501" t="s">
        <v>20</v>
      </c>
      <c r="D155" s="441">
        <v>15000</v>
      </c>
      <c r="E155" s="15" t="s">
        <v>3002</v>
      </c>
      <c r="F155" s="442" t="s">
        <v>979</v>
      </c>
      <c r="G155" s="446">
        <v>2.2655</v>
      </c>
      <c r="H155" s="448">
        <f t="shared" si="2"/>
        <v>33982.5</v>
      </c>
      <c r="I155" s="449"/>
    </row>
    <row r="156" spans="1:9" ht="12.75">
      <c r="A156" s="450" t="s">
        <v>21</v>
      </c>
      <c r="B156" s="497" t="s">
        <v>22</v>
      </c>
      <c r="C156" s="501" t="s">
        <v>22</v>
      </c>
      <c r="D156" s="441">
        <v>0</v>
      </c>
      <c r="E156" s="15" t="s">
        <v>3002</v>
      </c>
      <c r="F156" s="442" t="s">
        <v>979</v>
      </c>
      <c r="G156" s="446">
        <v>1.5869999999999997</v>
      </c>
      <c r="H156" s="448">
        <f t="shared" si="2"/>
        <v>0</v>
      </c>
      <c r="I156" s="449"/>
    </row>
    <row r="157" spans="1:9" ht="12.75">
      <c r="A157" s="440" t="s">
        <v>23</v>
      </c>
      <c r="B157" s="495" t="s">
        <v>24</v>
      </c>
      <c r="C157" s="497" t="s">
        <v>2368</v>
      </c>
      <c r="D157" s="441">
        <v>0</v>
      </c>
      <c r="E157" s="15"/>
      <c r="F157" s="442"/>
      <c r="G157" s="446">
        <v>0</v>
      </c>
      <c r="H157" s="448">
        <f t="shared" si="2"/>
        <v>0</v>
      </c>
      <c r="I157" s="449"/>
    </row>
    <row r="158" spans="1:9" ht="12.75">
      <c r="A158" s="450" t="s">
        <v>25</v>
      </c>
      <c r="B158" s="497" t="s">
        <v>26</v>
      </c>
      <c r="C158" s="501" t="s">
        <v>26</v>
      </c>
      <c r="D158" s="441">
        <v>2501</v>
      </c>
      <c r="E158" s="15" t="s">
        <v>3002</v>
      </c>
      <c r="F158" s="442" t="s">
        <v>979</v>
      </c>
      <c r="G158" s="446">
        <v>1.3455</v>
      </c>
      <c r="H158" s="448">
        <f t="shared" si="2"/>
        <v>3365.0955</v>
      </c>
      <c r="I158" s="449"/>
    </row>
    <row r="159" spans="1:9" ht="12.75">
      <c r="A159" s="450" t="s">
        <v>27</v>
      </c>
      <c r="B159" s="497" t="s">
        <v>28</v>
      </c>
      <c r="C159" s="501" t="s">
        <v>28</v>
      </c>
      <c r="D159" s="441">
        <v>4500</v>
      </c>
      <c r="E159" s="15" t="s">
        <v>3002</v>
      </c>
      <c r="F159" s="442" t="s">
        <v>979</v>
      </c>
      <c r="G159" s="446">
        <v>1.9665</v>
      </c>
      <c r="H159" s="448">
        <f t="shared" si="2"/>
        <v>8849.25</v>
      </c>
      <c r="I159" s="449"/>
    </row>
    <row r="160" spans="1:9" ht="12.75">
      <c r="A160" s="450" t="s">
        <v>29</v>
      </c>
      <c r="B160" s="497" t="s">
        <v>30</v>
      </c>
      <c r="C160" s="501" t="s">
        <v>30</v>
      </c>
      <c r="D160" s="441">
        <v>9000</v>
      </c>
      <c r="E160" s="15" t="s">
        <v>3002</v>
      </c>
      <c r="F160" s="442" t="s">
        <v>979</v>
      </c>
      <c r="G160" s="446">
        <v>2.6679999999999997</v>
      </c>
      <c r="H160" s="448">
        <f t="shared" si="2"/>
        <v>24011.999999999996</v>
      </c>
      <c r="I160" s="449"/>
    </row>
    <row r="161" spans="1:9" ht="12.75">
      <c r="A161" s="450" t="s">
        <v>31</v>
      </c>
      <c r="B161" s="497" t="s">
        <v>32</v>
      </c>
      <c r="C161" s="501" t="s">
        <v>32</v>
      </c>
      <c r="D161" s="441">
        <v>6500</v>
      </c>
      <c r="E161" s="15" t="s">
        <v>3002</v>
      </c>
      <c r="F161" s="442" t="s">
        <v>979</v>
      </c>
      <c r="G161" s="446">
        <v>3.4614999999999996</v>
      </c>
      <c r="H161" s="448">
        <f t="shared" si="2"/>
        <v>22499.749999999996</v>
      </c>
      <c r="I161" s="449"/>
    </row>
    <row r="162" spans="1:9" ht="12.75">
      <c r="A162" s="450" t="s">
        <v>33</v>
      </c>
      <c r="B162" s="497" t="s">
        <v>34</v>
      </c>
      <c r="C162" s="501" t="s">
        <v>34</v>
      </c>
      <c r="D162" s="441">
        <v>57000</v>
      </c>
      <c r="E162" s="15" t="s">
        <v>3002</v>
      </c>
      <c r="F162" s="442" t="s">
        <v>979</v>
      </c>
      <c r="G162" s="446">
        <v>5.175</v>
      </c>
      <c r="H162" s="448">
        <f t="shared" si="2"/>
        <v>294975</v>
      </c>
      <c r="I162" s="449"/>
    </row>
    <row r="163" spans="1:9" ht="12.75">
      <c r="A163" s="450" t="s">
        <v>35</v>
      </c>
      <c r="B163" s="497" t="s">
        <v>36</v>
      </c>
      <c r="C163" s="501" t="s">
        <v>36</v>
      </c>
      <c r="D163" s="441">
        <v>24200</v>
      </c>
      <c r="E163" s="15" t="s">
        <v>3002</v>
      </c>
      <c r="F163" s="442" t="s">
        <v>979</v>
      </c>
      <c r="G163" s="446">
        <v>7.348499999999999</v>
      </c>
      <c r="H163" s="448">
        <f t="shared" si="2"/>
        <v>177833.69999999998</v>
      </c>
      <c r="I163" s="449"/>
    </row>
    <row r="164" spans="1:9" ht="12.75">
      <c r="A164" s="450" t="s">
        <v>37</v>
      </c>
      <c r="B164" s="497" t="s">
        <v>38</v>
      </c>
      <c r="C164" s="501" t="s">
        <v>38</v>
      </c>
      <c r="D164" s="441">
        <f>17000-7850</f>
        <v>9150</v>
      </c>
      <c r="E164" s="15" t="s">
        <v>3002</v>
      </c>
      <c r="F164" s="442" t="s">
        <v>979</v>
      </c>
      <c r="G164" s="446">
        <v>10.695</v>
      </c>
      <c r="H164" s="448">
        <f t="shared" si="2"/>
        <v>97859.25</v>
      </c>
      <c r="I164" s="449"/>
    </row>
    <row r="165" spans="1:9" ht="12.75">
      <c r="A165" s="450" t="s">
        <v>39</v>
      </c>
      <c r="B165" s="497" t="s">
        <v>40</v>
      </c>
      <c r="C165" s="501" t="s">
        <v>40</v>
      </c>
      <c r="D165" s="441">
        <v>33000</v>
      </c>
      <c r="E165" s="15" t="s">
        <v>3002</v>
      </c>
      <c r="F165" s="442" t="s">
        <v>979</v>
      </c>
      <c r="G165" s="446">
        <v>13.431999999999999</v>
      </c>
      <c r="H165" s="448">
        <f t="shared" si="2"/>
        <v>443255.99999999994</v>
      </c>
      <c r="I165" s="449"/>
    </row>
    <row r="166" spans="1:9" ht="12.75">
      <c r="A166" s="450" t="s">
        <v>41</v>
      </c>
      <c r="B166" s="497" t="s">
        <v>42</v>
      </c>
      <c r="C166" s="501" t="s">
        <v>42</v>
      </c>
      <c r="D166" s="441">
        <v>16900</v>
      </c>
      <c r="E166" s="15" t="s">
        <v>3002</v>
      </c>
      <c r="F166" s="442" t="s">
        <v>979</v>
      </c>
      <c r="G166" s="446">
        <v>17.986</v>
      </c>
      <c r="H166" s="448">
        <f t="shared" si="2"/>
        <v>303963.4</v>
      </c>
      <c r="I166" s="449"/>
    </row>
    <row r="167" spans="1:9" ht="12.75">
      <c r="A167" s="450" t="s">
        <v>43</v>
      </c>
      <c r="B167" s="497" t="s">
        <v>44</v>
      </c>
      <c r="C167" s="501" t="s">
        <v>44</v>
      </c>
      <c r="D167" s="441">
        <v>11600</v>
      </c>
      <c r="E167" s="15" t="s">
        <v>3002</v>
      </c>
      <c r="F167" s="442" t="s">
        <v>979</v>
      </c>
      <c r="G167" s="446">
        <v>25.047</v>
      </c>
      <c r="H167" s="448">
        <f t="shared" si="2"/>
        <v>290545.2</v>
      </c>
      <c r="I167" s="449"/>
    </row>
    <row r="168" spans="1:11" ht="12.75">
      <c r="A168" s="450" t="s">
        <v>45</v>
      </c>
      <c r="B168" s="497" t="s">
        <v>46</v>
      </c>
      <c r="C168" s="501" t="s">
        <v>46</v>
      </c>
      <c r="D168" s="441">
        <f>29600+16432.85</f>
        <v>46032.85</v>
      </c>
      <c r="E168" s="15" t="s">
        <v>3002</v>
      </c>
      <c r="F168" s="442" t="s">
        <v>979</v>
      </c>
      <c r="G168" s="446">
        <v>34.5115</v>
      </c>
      <c r="H168" s="448">
        <f t="shared" si="2"/>
        <v>1588662.702775</v>
      </c>
      <c r="I168" s="449"/>
      <c r="K168" s="429" t="e">
        <f>J168/#REF!</f>
        <v>#REF!</v>
      </c>
    </row>
    <row r="169" spans="1:9" ht="12.75">
      <c r="A169" s="450" t="s">
        <v>47</v>
      </c>
      <c r="B169" s="497" t="s">
        <v>48</v>
      </c>
      <c r="C169" s="501" t="s">
        <v>48</v>
      </c>
      <c r="D169" s="441">
        <v>9800</v>
      </c>
      <c r="E169" s="15" t="s">
        <v>3002</v>
      </c>
      <c r="F169" s="442" t="s">
        <v>979</v>
      </c>
      <c r="G169" s="446">
        <v>43.723</v>
      </c>
      <c r="H169" s="448">
        <f t="shared" si="2"/>
        <v>428485.39999999997</v>
      </c>
      <c r="I169" s="449"/>
    </row>
    <row r="170" spans="1:9" ht="12.75">
      <c r="A170" s="450" t="s">
        <v>49</v>
      </c>
      <c r="B170" s="497" t="s">
        <v>50</v>
      </c>
      <c r="C170" s="501" t="s">
        <v>50</v>
      </c>
      <c r="D170" s="441">
        <v>0</v>
      </c>
      <c r="E170" s="15" t="s">
        <v>3002</v>
      </c>
      <c r="F170" s="442" t="s">
        <v>979</v>
      </c>
      <c r="G170" s="446">
        <v>52.348</v>
      </c>
      <c r="H170" s="448">
        <f t="shared" si="2"/>
        <v>0</v>
      </c>
      <c r="I170" s="449"/>
    </row>
    <row r="171" spans="1:9" ht="12.75">
      <c r="A171" s="450" t="s">
        <v>51</v>
      </c>
      <c r="B171" s="497" t="s">
        <v>52</v>
      </c>
      <c r="C171" s="501" t="s">
        <v>52</v>
      </c>
      <c r="D171" s="441">
        <v>3600</v>
      </c>
      <c r="E171" s="15" t="s">
        <v>3002</v>
      </c>
      <c r="F171" s="442" t="s">
        <v>979</v>
      </c>
      <c r="G171" s="446">
        <v>66.4125</v>
      </c>
      <c r="H171" s="448">
        <f t="shared" si="2"/>
        <v>239084.99999999997</v>
      </c>
      <c r="I171" s="449"/>
    </row>
    <row r="172" spans="1:9" ht="12.75">
      <c r="A172" s="450" t="s">
        <v>53</v>
      </c>
      <c r="B172" s="497" t="s">
        <v>54</v>
      </c>
      <c r="C172" s="501" t="s">
        <v>54</v>
      </c>
      <c r="D172" s="462">
        <v>0</v>
      </c>
      <c r="E172" s="15" t="s">
        <v>3002</v>
      </c>
      <c r="F172" s="442" t="s">
        <v>979</v>
      </c>
      <c r="G172" s="446">
        <v>86.963</v>
      </c>
      <c r="H172" s="448">
        <f t="shared" si="2"/>
        <v>0</v>
      </c>
      <c r="I172" s="449"/>
    </row>
    <row r="173" spans="1:9" ht="12.75">
      <c r="A173" s="440" t="s">
        <v>55</v>
      </c>
      <c r="B173" s="495" t="s">
        <v>56</v>
      </c>
      <c r="C173" s="463" t="s">
        <v>2369</v>
      </c>
      <c r="D173" s="441">
        <v>0</v>
      </c>
      <c r="E173" s="15"/>
      <c r="F173" s="442"/>
      <c r="G173" s="446">
        <v>0</v>
      </c>
      <c r="H173" s="448">
        <f t="shared" si="2"/>
        <v>0</v>
      </c>
      <c r="I173" s="449"/>
    </row>
    <row r="174" spans="1:9" ht="12.75">
      <c r="A174" s="450" t="s">
        <v>57</v>
      </c>
      <c r="B174" s="497" t="s">
        <v>58</v>
      </c>
      <c r="C174" s="501" t="s">
        <v>58</v>
      </c>
      <c r="D174" s="441">
        <v>450</v>
      </c>
      <c r="E174" s="15" t="s">
        <v>3002</v>
      </c>
      <c r="F174" s="442" t="s">
        <v>979</v>
      </c>
      <c r="G174" s="446">
        <v>1.9319999999999997</v>
      </c>
      <c r="H174" s="448">
        <f t="shared" si="2"/>
        <v>869.3999999999999</v>
      </c>
      <c r="I174" s="449"/>
    </row>
    <row r="175" spans="1:9" ht="12.75">
      <c r="A175" s="450" t="s">
        <v>59</v>
      </c>
      <c r="B175" s="497" t="s">
        <v>60</v>
      </c>
      <c r="C175" s="501" t="s">
        <v>60</v>
      </c>
      <c r="D175" s="441">
        <v>750</v>
      </c>
      <c r="E175" s="15" t="s">
        <v>3002</v>
      </c>
      <c r="F175" s="442" t="s">
        <v>979</v>
      </c>
      <c r="G175" s="446">
        <v>2.484</v>
      </c>
      <c r="H175" s="448">
        <f t="shared" si="2"/>
        <v>1863</v>
      </c>
      <c r="I175" s="449"/>
    </row>
    <row r="176" spans="1:9" ht="12.75">
      <c r="A176" s="450" t="s">
        <v>61</v>
      </c>
      <c r="B176" s="497" t="s">
        <v>62</v>
      </c>
      <c r="C176" s="501" t="s">
        <v>62</v>
      </c>
      <c r="D176" s="441">
        <v>500</v>
      </c>
      <c r="E176" s="15" t="s">
        <v>3002</v>
      </c>
      <c r="F176" s="442" t="s">
        <v>979</v>
      </c>
      <c r="G176" s="446">
        <v>3.2314999999999996</v>
      </c>
      <c r="H176" s="448">
        <f t="shared" si="2"/>
        <v>1615.7499999999998</v>
      </c>
      <c r="I176" s="449"/>
    </row>
    <row r="177" spans="1:9" ht="12.75">
      <c r="A177" s="450" t="s">
        <v>63</v>
      </c>
      <c r="B177" s="497" t="s">
        <v>64</v>
      </c>
      <c r="C177" s="501" t="s">
        <v>64</v>
      </c>
      <c r="D177" s="441">
        <v>400</v>
      </c>
      <c r="E177" s="15" t="s">
        <v>3002</v>
      </c>
      <c r="F177" s="442" t="s">
        <v>979</v>
      </c>
      <c r="G177" s="446">
        <v>4.37</v>
      </c>
      <c r="H177" s="448">
        <f t="shared" si="2"/>
        <v>1748</v>
      </c>
      <c r="I177" s="449"/>
    </row>
    <row r="178" spans="1:9" ht="12.75">
      <c r="A178" s="450" t="s">
        <v>65</v>
      </c>
      <c r="B178" s="497" t="s">
        <v>66</v>
      </c>
      <c r="C178" s="501" t="s">
        <v>66</v>
      </c>
      <c r="D178" s="441">
        <v>3250</v>
      </c>
      <c r="E178" s="15" t="s">
        <v>3002</v>
      </c>
      <c r="F178" s="442" t="s">
        <v>979</v>
      </c>
      <c r="G178" s="446">
        <v>6.279</v>
      </c>
      <c r="H178" s="448">
        <f t="shared" si="2"/>
        <v>20406.75</v>
      </c>
      <c r="I178" s="449"/>
    </row>
    <row r="179" spans="1:9" ht="12.75">
      <c r="A179" s="450" t="s">
        <v>67</v>
      </c>
      <c r="B179" s="497" t="s">
        <v>68</v>
      </c>
      <c r="C179" s="501" t="s">
        <v>68</v>
      </c>
      <c r="D179" s="441">
        <v>2500</v>
      </c>
      <c r="E179" s="15" t="s">
        <v>3002</v>
      </c>
      <c r="F179" s="442" t="s">
        <v>979</v>
      </c>
      <c r="G179" s="446">
        <v>8.97</v>
      </c>
      <c r="H179" s="448">
        <f t="shared" si="2"/>
        <v>22425</v>
      </c>
      <c r="I179" s="449"/>
    </row>
    <row r="180" spans="1:9" ht="12.75">
      <c r="A180" s="450" t="s">
        <v>69</v>
      </c>
      <c r="B180" s="497" t="s">
        <v>70</v>
      </c>
      <c r="C180" s="501" t="s">
        <v>70</v>
      </c>
      <c r="D180" s="441">
        <v>3000</v>
      </c>
      <c r="E180" s="15" t="s">
        <v>3002</v>
      </c>
      <c r="F180" s="442" t="s">
        <v>979</v>
      </c>
      <c r="G180" s="446">
        <v>12.971999999999998</v>
      </c>
      <c r="H180" s="448">
        <f t="shared" si="2"/>
        <v>38915.99999999999</v>
      </c>
      <c r="I180" s="449"/>
    </row>
    <row r="181" spans="1:9" ht="12.75">
      <c r="A181" s="450" t="s">
        <v>71</v>
      </c>
      <c r="B181" s="497" t="s">
        <v>72</v>
      </c>
      <c r="C181" s="501" t="s">
        <v>72</v>
      </c>
      <c r="D181" s="441">
        <v>700</v>
      </c>
      <c r="E181" s="15" t="s">
        <v>3002</v>
      </c>
      <c r="F181" s="442" t="s">
        <v>979</v>
      </c>
      <c r="G181" s="446">
        <v>15.846999999999998</v>
      </c>
      <c r="H181" s="448">
        <f t="shared" si="2"/>
        <v>11092.899999999998</v>
      </c>
      <c r="I181" s="449"/>
    </row>
    <row r="182" spans="1:9" ht="12.75">
      <c r="A182" s="450" t="s">
        <v>73</v>
      </c>
      <c r="B182" s="497" t="s">
        <v>74</v>
      </c>
      <c r="C182" s="501" t="s">
        <v>74</v>
      </c>
      <c r="D182" s="441">
        <v>1400</v>
      </c>
      <c r="E182" s="15" t="s">
        <v>3002</v>
      </c>
      <c r="F182" s="442" t="s">
        <v>979</v>
      </c>
      <c r="G182" s="446">
        <v>21.298</v>
      </c>
      <c r="H182" s="448">
        <f t="shared" si="2"/>
        <v>29817.199999999997</v>
      </c>
      <c r="I182" s="449"/>
    </row>
    <row r="183" spans="1:9" ht="12.75">
      <c r="A183" s="450" t="s">
        <v>75</v>
      </c>
      <c r="B183" s="497" t="s">
        <v>76</v>
      </c>
      <c r="C183" s="501" t="s">
        <v>76</v>
      </c>
      <c r="D183" s="441">
        <v>1650</v>
      </c>
      <c r="E183" s="15" t="s">
        <v>3002</v>
      </c>
      <c r="F183" s="442" t="s">
        <v>979</v>
      </c>
      <c r="G183" s="446">
        <v>28.726999999999997</v>
      </c>
      <c r="H183" s="448">
        <f t="shared" si="2"/>
        <v>47399.549999999996</v>
      </c>
      <c r="I183" s="449"/>
    </row>
    <row r="184" spans="1:9" ht="12.75">
      <c r="A184" s="450" t="s">
        <v>77</v>
      </c>
      <c r="B184" s="497" t="s">
        <v>78</v>
      </c>
      <c r="C184" s="501" t="s">
        <v>78</v>
      </c>
      <c r="D184" s="441">
        <v>5500</v>
      </c>
      <c r="E184" s="15" t="s">
        <v>3002</v>
      </c>
      <c r="F184" s="442" t="s">
        <v>979</v>
      </c>
      <c r="G184" s="446">
        <v>39.007999999999996</v>
      </c>
      <c r="H184" s="448">
        <f t="shared" si="2"/>
        <v>214543.99999999997</v>
      </c>
      <c r="I184" s="449"/>
    </row>
    <row r="185" spans="1:9" ht="12.75">
      <c r="A185" s="450" t="s">
        <v>79</v>
      </c>
      <c r="B185" s="497" t="s">
        <v>80</v>
      </c>
      <c r="C185" s="501" t="s">
        <v>80</v>
      </c>
      <c r="D185" s="441">
        <v>3850</v>
      </c>
      <c r="E185" s="15" t="s">
        <v>3002</v>
      </c>
      <c r="F185" s="442" t="s">
        <v>979</v>
      </c>
      <c r="G185" s="446">
        <v>49.30049999999999</v>
      </c>
      <c r="H185" s="448">
        <f t="shared" si="2"/>
        <v>189806.92499999996</v>
      </c>
      <c r="I185" s="449"/>
    </row>
    <row r="186" spans="1:9" ht="12.75">
      <c r="A186" s="450" t="s">
        <v>81</v>
      </c>
      <c r="B186" s="497" t="s">
        <v>82</v>
      </c>
      <c r="C186" s="501" t="s">
        <v>82</v>
      </c>
      <c r="D186" s="441">
        <v>0</v>
      </c>
      <c r="E186" s="15" t="s">
        <v>3002</v>
      </c>
      <c r="F186" s="442" t="s">
        <v>979</v>
      </c>
      <c r="G186" s="446">
        <v>59.31699999999999</v>
      </c>
      <c r="H186" s="448">
        <f t="shared" si="2"/>
        <v>0</v>
      </c>
      <c r="I186" s="449"/>
    </row>
    <row r="187" spans="1:9" ht="12.75">
      <c r="A187" s="450" t="s">
        <v>83</v>
      </c>
      <c r="B187" s="497" t="s">
        <v>84</v>
      </c>
      <c r="C187" s="501" t="s">
        <v>84</v>
      </c>
      <c r="D187" s="441">
        <v>2500</v>
      </c>
      <c r="E187" s="15" t="s">
        <v>3002</v>
      </c>
      <c r="F187" s="442" t="s">
        <v>979</v>
      </c>
      <c r="G187" s="446">
        <v>74.29</v>
      </c>
      <c r="H187" s="448">
        <f t="shared" si="2"/>
        <v>185725.00000000003</v>
      </c>
      <c r="I187" s="449"/>
    </row>
    <row r="188" spans="1:9" ht="12.75">
      <c r="A188" s="450" t="s">
        <v>85</v>
      </c>
      <c r="B188" s="497" t="s">
        <v>86</v>
      </c>
      <c r="C188" s="501" t="s">
        <v>86</v>
      </c>
      <c r="D188" s="441">
        <v>0</v>
      </c>
      <c r="E188" s="15" t="s">
        <v>3002</v>
      </c>
      <c r="F188" s="442" t="s">
        <v>979</v>
      </c>
      <c r="G188" s="446">
        <v>97.48549999999999</v>
      </c>
      <c r="H188" s="448">
        <f t="shared" si="2"/>
        <v>0</v>
      </c>
      <c r="I188" s="449"/>
    </row>
    <row r="189" spans="1:9" ht="12.75">
      <c r="A189" s="450" t="s">
        <v>87</v>
      </c>
      <c r="B189" s="497" t="s">
        <v>88</v>
      </c>
      <c r="C189" s="501" t="s">
        <v>89</v>
      </c>
      <c r="D189" s="441">
        <v>500</v>
      </c>
      <c r="E189" s="15" t="s">
        <v>3002</v>
      </c>
      <c r="F189" s="442" t="s">
        <v>979</v>
      </c>
      <c r="G189" s="446">
        <v>2.7025</v>
      </c>
      <c r="H189" s="448">
        <f t="shared" si="2"/>
        <v>1351.25</v>
      </c>
      <c r="I189" s="449"/>
    </row>
    <row r="190" spans="1:9" ht="12.75">
      <c r="A190" s="450" t="s">
        <v>90</v>
      </c>
      <c r="B190" s="497" t="s">
        <v>91</v>
      </c>
      <c r="C190" s="501" t="s">
        <v>92</v>
      </c>
      <c r="D190" s="441">
        <v>1000</v>
      </c>
      <c r="E190" s="15" t="s">
        <v>3002</v>
      </c>
      <c r="F190" s="442" t="s">
        <v>979</v>
      </c>
      <c r="G190" s="446">
        <v>1.9779999999999998</v>
      </c>
      <c r="H190" s="448">
        <f t="shared" si="2"/>
        <v>1977.9999999999998</v>
      </c>
      <c r="I190" s="449"/>
    </row>
    <row r="191" spans="1:9" ht="12.75">
      <c r="A191" s="450" t="s">
        <v>93</v>
      </c>
      <c r="B191" s="497" t="s">
        <v>94</v>
      </c>
      <c r="C191" s="501" t="s">
        <v>95</v>
      </c>
      <c r="D191" s="441">
        <v>1500</v>
      </c>
      <c r="E191" s="15" t="s">
        <v>3002</v>
      </c>
      <c r="F191" s="442" t="s">
        <v>979</v>
      </c>
      <c r="G191" s="446">
        <v>1.5984999999999998</v>
      </c>
      <c r="H191" s="448">
        <f t="shared" si="2"/>
        <v>2397.7499999999995</v>
      </c>
      <c r="I191" s="449"/>
    </row>
    <row r="192" spans="1:9" ht="12.75">
      <c r="A192" s="455"/>
      <c r="B192" s="495" t="s">
        <v>2605</v>
      </c>
      <c r="C192" s="495" t="s">
        <v>2606</v>
      </c>
      <c r="D192" s="456">
        <v>0</v>
      </c>
      <c r="E192" s="457"/>
      <c r="F192" s="442"/>
      <c r="G192" s="446">
        <v>0</v>
      </c>
      <c r="H192" s="448">
        <f t="shared" si="2"/>
        <v>0</v>
      </c>
      <c r="I192" s="449"/>
    </row>
    <row r="193" spans="1:9" ht="12.75">
      <c r="A193" s="464"/>
      <c r="B193" s="502"/>
      <c r="C193" s="502"/>
      <c r="D193" s="465">
        <v>0</v>
      </c>
      <c r="E193" s="465"/>
      <c r="F193" s="442"/>
      <c r="G193" s="446">
        <v>0</v>
      </c>
      <c r="H193" s="448">
        <f t="shared" si="2"/>
        <v>0</v>
      </c>
      <c r="I193" s="449"/>
    </row>
    <row r="194" spans="1:9" ht="12.75">
      <c r="A194" s="440" t="s">
        <v>96</v>
      </c>
      <c r="B194" s="495" t="s">
        <v>97</v>
      </c>
      <c r="C194" s="497" t="s">
        <v>2370</v>
      </c>
      <c r="D194" s="460">
        <v>0</v>
      </c>
      <c r="E194" s="461"/>
      <c r="F194" s="442"/>
      <c r="G194" s="446">
        <v>0</v>
      </c>
      <c r="H194" s="448">
        <f t="shared" si="2"/>
        <v>0</v>
      </c>
      <c r="I194" s="449"/>
    </row>
    <row r="195" spans="1:9" ht="67.5" customHeight="1">
      <c r="A195" s="440"/>
      <c r="B195" s="503" t="s">
        <v>98</v>
      </c>
      <c r="C195" s="503" t="s">
        <v>2371</v>
      </c>
      <c r="D195" s="460">
        <v>0</v>
      </c>
      <c r="E195" s="461"/>
      <c r="F195" s="442"/>
      <c r="G195" s="446">
        <v>0</v>
      </c>
      <c r="H195" s="448">
        <f t="shared" si="2"/>
        <v>0</v>
      </c>
      <c r="I195" s="449"/>
    </row>
    <row r="196" spans="1:9" ht="12.75">
      <c r="A196" s="440" t="s">
        <v>99</v>
      </c>
      <c r="B196" s="495" t="s">
        <v>100</v>
      </c>
      <c r="C196" s="495" t="s">
        <v>2372</v>
      </c>
      <c r="D196" s="441">
        <v>0</v>
      </c>
      <c r="E196" s="15" t="s">
        <v>3499</v>
      </c>
      <c r="F196" s="442"/>
      <c r="G196" s="446">
        <v>0</v>
      </c>
      <c r="H196" s="448">
        <f t="shared" si="2"/>
        <v>0</v>
      </c>
      <c r="I196" s="449"/>
    </row>
    <row r="197" spans="1:9" ht="12.75">
      <c r="A197" s="450" t="s">
        <v>101</v>
      </c>
      <c r="B197" s="497" t="s">
        <v>102</v>
      </c>
      <c r="C197" s="497" t="s">
        <v>103</v>
      </c>
      <c r="D197" s="441">
        <v>18500</v>
      </c>
      <c r="E197" s="15" t="s">
        <v>3002</v>
      </c>
      <c r="F197" s="442" t="s">
        <v>104</v>
      </c>
      <c r="G197" s="446">
        <v>8.5675</v>
      </c>
      <c r="H197" s="448">
        <f t="shared" si="2"/>
        <v>158498.75</v>
      </c>
      <c r="I197" s="449"/>
    </row>
    <row r="198" spans="1:9" ht="12.75">
      <c r="A198" s="450" t="s">
        <v>105</v>
      </c>
      <c r="B198" s="497" t="s">
        <v>106</v>
      </c>
      <c r="C198" s="497" t="s">
        <v>107</v>
      </c>
      <c r="D198" s="441">
        <v>10000</v>
      </c>
      <c r="E198" s="15" t="s">
        <v>3002</v>
      </c>
      <c r="F198" s="442" t="s">
        <v>104</v>
      </c>
      <c r="G198" s="446">
        <v>11.568999999999999</v>
      </c>
      <c r="H198" s="448">
        <f t="shared" si="2"/>
        <v>115689.99999999999</v>
      </c>
      <c r="I198" s="449"/>
    </row>
    <row r="199" spans="1:9" ht="12.75">
      <c r="A199" s="450" t="s">
        <v>108</v>
      </c>
      <c r="B199" s="497" t="s">
        <v>109</v>
      </c>
      <c r="C199" s="497" t="s">
        <v>110</v>
      </c>
      <c r="D199" s="441">
        <v>2250</v>
      </c>
      <c r="E199" s="15" t="s">
        <v>3002</v>
      </c>
      <c r="F199" s="442" t="s">
        <v>104</v>
      </c>
      <c r="G199" s="446">
        <v>15.1915</v>
      </c>
      <c r="H199" s="448">
        <f t="shared" si="2"/>
        <v>34180.875</v>
      </c>
      <c r="I199" s="449"/>
    </row>
    <row r="200" spans="1:9" ht="12.75">
      <c r="A200" s="450" t="s">
        <v>111</v>
      </c>
      <c r="B200" s="497" t="s">
        <v>112</v>
      </c>
      <c r="C200" s="497" t="s">
        <v>113</v>
      </c>
      <c r="D200" s="441">
        <v>1750</v>
      </c>
      <c r="E200" s="15" t="s">
        <v>3002</v>
      </c>
      <c r="F200" s="442" t="s">
        <v>104</v>
      </c>
      <c r="G200" s="446">
        <v>21.826999999999998</v>
      </c>
      <c r="H200" s="448">
        <f t="shared" si="2"/>
        <v>38197.25</v>
      </c>
      <c r="I200" s="449"/>
    </row>
    <row r="201" spans="1:9" ht="12.75">
      <c r="A201" s="450" t="s">
        <v>114</v>
      </c>
      <c r="B201" s="497" t="s">
        <v>115</v>
      </c>
      <c r="C201" s="497" t="s">
        <v>116</v>
      </c>
      <c r="D201" s="441">
        <v>2250</v>
      </c>
      <c r="E201" s="15" t="s">
        <v>3002</v>
      </c>
      <c r="F201" s="442" t="s">
        <v>104</v>
      </c>
      <c r="G201" s="446">
        <v>25.875</v>
      </c>
      <c r="H201" s="448">
        <f t="shared" si="2"/>
        <v>58218.75</v>
      </c>
      <c r="I201" s="449"/>
    </row>
    <row r="202" spans="1:9" ht="12.75">
      <c r="A202" s="450" t="s">
        <v>117</v>
      </c>
      <c r="B202" s="497" t="s">
        <v>118</v>
      </c>
      <c r="C202" s="497" t="s">
        <v>119</v>
      </c>
      <c r="D202" s="441">
        <v>100</v>
      </c>
      <c r="E202" s="15" t="s">
        <v>3002</v>
      </c>
      <c r="F202" s="442" t="s">
        <v>104</v>
      </c>
      <c r="G202" s="446">
        <v>14.6395</v>
      </c>
      <c r="H202" s="448">
        <f aca="true" t="shared" si="3" ref="H202:H265">G202*D202</f>
        <v>1463.95</v>
      </c>
      <c r="I202" s="449"/>
    </row>
    <row r="203" spans="1:9" ht="12.75">
      <c r="A203" s="450" t="s">
        <v>120</v>
      </c>
      <c r="B203" s="497" t="s">
        <v>121</v>
      </c>
      <c r="C203" s="497" t="s">
        <v>122</v>
      </c>
      <c r="D203" s="441">
        <v>300</v>
      </c>
      <c r="E203" s="15" t="s">
        <v>3002</v>
      </c>
      <c r="F203" s="442" t="s">
        <v>104</v>
      </c>
      <c r="G203" s="446">
        <v>19.412</v>
      </c>
      <c r="H203" s="448">
        <f t="shared" si="3"/>
        <v>5823.599999999999</v>
      </c>
      <c r="I203" s="449"/>
    </row>
    <row r="204" spans="1:9" ht="12.75">
      <c r="A204" s="450" t="s">
        <v>123</v>
      </c>
      <c r="B204" s="497" t="s">
        <v>124</v>
      </c>
      <c r="C204" s="497" t="s">
        <v>125</v>
      </c>
      <c r="D204" s="441">
        <v>120</v>
      </c>
      <c r="E204" s="15" t="s">
        <v>3002</v>
      </c>
      <c r="F204" s="442" t="s">
        <v>104</v>
      </c>
      <c r="G204" s="446">
        <v>26.311999999999998</v>
      </c>
      <c r="H204" s="448">
        <f t="shared" si="3"/>
        <v>3157.4399999999996</v>
      </c>
      <c r="I204" s="449"/>
    </row>
    <row r="205" spans="1:9" ht="12.75">
      <c r="A205" s="440" t="s">
        <v>126</v>
      </c>
      <c r="B205" s="495" t="s">
        <v>127</v>
      </c>
      <c r="C205" s="495" t="s">
        <v>2373</v>
      </c>
      <c r="D205" s="441">
        <v>0</v>
      </c>
      <c r="E205" s="15"/>
      <c r="F205" s="442"/>
      <c r="G205" s="446">
        <v>0</v>
      </c>
      <c r="H205" s="448">
        <f t="shared" si="3"/>
        <v>0</v>
      </c>
      <c r="I205" s="449"/>
    </row>
    <row r="206" spans="1:9" ht="12.75">
      <c r="A206" s="450" t="s">
        <v>128</v>
      </c>
      <c r="B206" s="497" t="s">
        <v>115</v>
      </c>
      <c r="C206" s="497" t="s">
        <v>116</v>
      </c>
      <c r="D206" s="441">
        <v>400</v>
      </c>
      <c r="E206" s="15" t="s">
        <v>3002</v>
      </c>
      <c r="F206" s="442" t="s">
        <v>104</v>
      </c>
      <c r="G206" s="446">
        <v>12.7305</v>
      </c>
      <c r="H206" s="448">
        <f t="shared" si="3"/>
        <v>5092.2</v>
      </c>
      <c r="I206" s="449"/>
    </row>
    <row r="207" spans="1:9" ht="12.75">
      <c r="A207" s="450" t="s">
        <v>129</v>
      </c>
      <c r="B207" s="497" t="s">
        <v>112</v>
      </c>
      <c r="C207" s="497" t="s">
        <v>113</v>
      </c>
      <c r="D207" s="441">
        <v>300</v>
      </c>
      <c r="E207" s="15" t="s">
        <v>3002</v>
      </c>
      <c r="F207" s="442" t="s">
        <v>104</v>
      </c>
      <c r="G207" s="446">
        <v>11.9025</v>
      </c>
      <c r="H207" s="448">
        <f t="shared" si="3"/>
        <v>3570.75</v>
      </c>
      <c r="I207" s="449"/>
    </row>
    <row r="208" spans="1:9" ht="12.75">
      <c r="A208" s="450" t="s">
        <v>130</v>
      </c>
      <c r="B208" s="497" t="s">
        <v>109</v>
      </c>
      <c r="C208" s="497" t="s">
        <v>110</v>
      </c>
      <c r="D208" s="441">
        <v>150</v>
      </c>
      <c r="E208" s="15" t="s">
        <v>3002</v>
      </c>
      <c r="F208" s="442" t="s">
        <v>104</v>
      </c>
      <c r="G208" s="446">
        <v>9.131</v>
      </c>
      <c r="H208" s="448">
        <f t="shared" si="3"/>
        <v>1369.65</v>
      </c>
      <c r="I208" s="449"/>
    </row>
    <row r="209" spans="1:9" ht="12.75">
      <c r="A209" s="450" t="s">
        <v>131</v>
      </c>
      <c r="B209" s="497" t="s">
        <v>106</v>
      </c>
      <c r="C209" s="497" t="s">
        <v>107</v>
      </c>
      <c r="D209" s="441">
        <v>150</v>
      </c>
      <c r="E209" s="15" t="s">
        <v>3002</v>
      </c>
      <c r="F209" s="442" t="s">
        <v>104</v>
      </c>
      <c r="G209" s="446">
        <v>8.176499999999999</v>
      </c>
      <c r="H209" s="448">
        <f t="shared" si="3"/>
        <v>1226.475</v>
      </c>
      <c r="I209" s="449"/>
    </row>
    <row r="210" spans="1:9" ht="12.75">
      <c r="A210" s="450" t="s">
        <v>132</v>
      </c>
      <c r="B210" s="497" t="s">
        <v>102</v>
      </c>
      <c r="C210" s="497" t="s">
        <v>103</v>
      </c>
      <c r="D210" s="441">
        <v>150</v>
      </c>
      <c r="E210" s="15" t="s">
        <v>3002</v>
      </c>
      <c r="F210" s="442" t="s">
        <v>104</v>
      </c>
      <c r="G210" s="446">
        <v>7.6705</v>
      </c>
      <c r="H210" s="448">
        <f t="shared" si="3"/>
        <v>1150.575</v>
      </c>
      <c r="I210" s="449"/>
    </row>
    <row r="211" spans="1:9" ht="12.75">
      <c r="A211" s="455"/>
      <c r="B211" s="495" t="s">
        <v>2605</v>
      </c>
      <c r="C211" s="495" t="s">
        <v>2606</v>
      </c>
      <c r="D211" s="456"/>
      <c r="E211" s="457"/>
      <c r="F211" s="442"/>
      <c r="G211" s="446">
        <v>0</v>
      </c>
      <c r="H211" s="448">
        <f t="shared" si="3"/>
        <v>0</v>
      </c>
      <c r="I211" s="449"/>
    </row>
    <row r="212" spans="1:9" ht="12.75">
      <c r="A212" s="458"/>
      <c r="B212" s="500"/>
      <c r="C212" s="500"/>
      <c r="D212" s="459"/>
      <c r="E212" s="459"/>
      <c r="F212" s="442"/>
      <c r="G212" s="446">
        <v>0</v>
      </c>
      <c r="H212" s="448">
        <f t="shared" si="3"/>
        <v>0</v>
      </c>
      <c r="I212" s="449"/>
    </row>
    <row r="213" spans="1:9" ht="12.75">
      <c r="A213" s="440" t="s">
        <v>133</v>
      </c>
      <c r="B213" s="495" t="s">
        <v>134</v>
      </c>
      <c r="C213" s="495" t="s">
        <v>135</v>
      </c>
      <c r="D213" s="466"/>
      <c r="E213" s="15"/>
      <c r="F213" s="442"/>
      <c r="G213" s="446">
        <v>0</v>
      </c>
      <c r="H213" s="448">
        <f t="shared" si="3"/>
        <v>0</v>
      </c>
      <c r="I213" s="449"/>
    </row>
    <row r="214" spans="1:9" ht="12.75">
      <c r="A214" s="450" t="s">
        <v>136</v>
      </c>
      <c r="B214" s="497" t="s">
        <v>137</v>
      </c>
      <c r="C214" s="497" t="s">
        <v>2374</v>
      </c>
      <c r="D214" s="441">
        <v>50</v>
      </c>
      <c r="E214" s="15" t="s">
        <v>189</v>
      </c>
      <c r="F214" s="442" t="s">
        <v>3140</v>
      </c>
      <c r="G214" s="446">
        <v>2.3804999999999996</v>
      </c>
      <c r="H214" s="448">
        <f t="shared" si="3"/>
        <v>119.02499999999998</v>
      </c>
      <c r="I214" s="449"/>
    </row>
    <row r="215" spans="1:9" ht="12.75">
      <c r="A215" s="450" t="s">
        <v>138</v>
      </c>
      <c r="B215" s="497" t="s">
        <v>139</v>
      </c>
      <c r="C215" s="497" t="s">
        <v>2375</v>
      </c>
      <c r="D215" s="441">
        <v>23</v>
      </c>
      <c r="E215" s="15" t="s">
        <v>189</v>
      </c>
      <c r="F215" s="442" t="s">
        <v>3140</v>
      </c>
      <c r="G215" s="446">
        <v>2.8175</v>
      </c>
      <c r="H215" s="448">
        <f t="shared" si="3"/>
        <v>64.8025</v>
      </c>
      <c r="I215" s="449"/>
    </row>
    <row r="216" spans="1:9" ht="12.75">
      <c r="A216" s="450" t="s">
        <v>140</v>
      </c>
      <c r="B216" s="497" t="s">
        <v>141</v>
      </c>
      <c r="C216" s="497" t="s">
        <v>2376</v>
      </c>
      <c r="D216" s="441">
        <v>6</v>
      </c>
      <c r="E216" s="15" t="s">
        <v>189</v>
      </c>
      <c r="F216" s="442" t="s">
        <v>3140</v>
      </c>
      <c r="G216" s="446">
        <v>3.0475</v>
      </c>
      <c r="H216" s="448">
        <f t="shared" si="3"/>
        <v>18.285</v>
      </c>
      <c r="I216" s="449"/>
    </row>
    <row r="217" spans="1:9" ht="12.75">
      <c r="A217" s="450" t="s">
        <v>140</v>
      </c>
      <c r="B217" s="497" t="s">
        <v>142</v>
      </c>
      <c r="C217" s="497" t="s">
        <v>2377</v>
      </c>
      <c r="D217" s="441">
        <v>118</v>
      </c>
      <c r="E217" s="15" t="s">
        <v>189</v>
      </c>
      <c r="F217" s="442" t="s">
        <v>3140</v>
      </c>
      <c r="G217" s="446">
        <v>2.6334999999999997</v>
      </c>
      <c r="H217" s="448">
        <f t="shared" si="3"/>
        <v>310.753</v>
      </c>
      <c r="I217" s="449"/>
    </row>
    <row r="218" spans="1:9" ht="12.75">
      <c r="A218" s="450" t="s">
        <v>143</v>
      </c>
      <c r="B218" s="497" t="s">
        <v>144</v>
      </c>
      <c r="C218" s="497" t="s">
        <v>2378</v>
      </c>
      <c r="D218" s="441"/>
      <c r="E218" s="15" t="s">
        <v>189</v>
      </c>
      <c r="F218" s="442" t="s">
        <v>3140</v>
      </c>
      <c r="G218" s="446">
        <v>4.209</v>
      </c>
      <c r="H218" s="448">
        <f t="shared" si="3"/>
        <v>0</v>
      </c>
      <c r="I218" s="449"/>
    </row>
    <row r="219" spans="1:9" ht="12.75">
      <c r="A219" s="450" t="s">
        <v>145</v>
      </c>
      <c r="B219" s="497" t="s">
        <v>146</v>
      </c>
      <c r="C219" s="497" t="s">
        <v>2379</v>
      </c>
      <c r="D219" s="441"/>
      <c r="E219" s="15" t="s">
        <v>189</v>
      </c>
      <c r="F219" s="442" t="s">
        <v>3140</v>
      </c>
      <c r="G219" s="446">
        <v>4.6345</v>
      </c>
      <c r="H219" s="448">
        <f t="shared" si="3"/>
        <v>0</v>
      </c>
      <c r="I219" s="449"/>
    </row>
    <row r="220" spans="1:9" ht="12.75">
      <c r="A220" s="450" t="s">
        <v>147</v>
      </c>
      <c r="B220" s="497" t="s">
        <v>148</v>
      </c>
      <c r="C220" s="497" t="s">
        <v>2380</v>
      </c>
      <c r="D220" s="441"/>
      <c r="E220" s="15" t="s">
        <v>189</v>
      </c>
      <c r="F220" s="442" t="s">
        <v>3140</v>
      </c>
      <c r="G220" s="446">
        <v>4.8645000000000005</v>
      </c>
      <c r="H220" s="448">
        <f t="shared" si="3"/>
        <v>0</v>
      </c>
      <c r="I220" s="449"/>
    </row>
    <row r="221" spans="1:9" ht="12.75">
      <c r="A221" s="450" t="s">
        <v>149</v>
      </c>
      <c r="B221" s="497" t="s">
        <v>150</v>
      </c>
      <c r="C221" s="497" t="s">
        <v>151</v>
      </c>
      <c r="D221" s="441">
        <v>130</v>
      </c>
      <c r="E221" s="15" t="s">
        <v>189</v>
      </c>
      <c r="F221" s="442" t="s">
        <v>3140</v>
      </c>
      <c r="G221" s="446">
        <v>2.9784999999999995</v>
      </c>
      <c r="H221" s="448">
        <f t="shared" si="3"/>
        <v>387.2049999999999</v>
      </c>
      <c r="I221" s="449"/>
    </row>
    <row r="222" spans="1:9" ht="12.75">
      <c r="A222" s="450" t="s">
        <v>152</v>
      </c>
      <c r="B222" s="497" t="s">
        <v>153</v>
      </c>
      <c r="C222" s="497" t="s">
        <v>154</v>
      </c>
      <c r="D222" s="441">
        <v>19</v>
      </c>
      <c r="E222" s="15" t="s">
        <v>189</v>
      </c>
      <c r="F222" s="442" t="s">
        <v>3140</v>
      </c>
      <c r="G222" s="446">
        <v>3.5765</v>
      </c>
      <c r="H222" s="448">
        <f t="shared" si="3"/>
        <v>67.95349999999999</v>
      </c>
      <c r="I222" s="449"/>
    </row>
    <row r="223" spans="1:9" ht="12.75">
      <c r="A223" s="450" t="s">
        <v>155</v>
      </c>
      <c r="B223" s="497" t="s">
        <v>156</v>
      </c>
      <c r="C223" s="497" t="s">
        <v>157</v>
      </c>
      <c r="D223" s="441">
        <v>4</v>
      </c>
      <c r="E223" s="15" t="s">
        <v>189</v>
      </c>
      <c r="F223" s="442" t="s">
        <v>3140</v>
      </c>
      <c r="G223" s="446">
        <v>3.5994999999999995</v>
      </c>
      <c r="H223" s="448">
        <f t="shared" si="3"/>
        <v>14.397999999999998</v>
      </c>
      <c r="I223" s="449"/>
    </row>
    <row r="224" spans="1:9" ht="12.75">
      <c r="A224" s="450" t="s">
        <v>158</v>
      </c>
      <c r="B224" s="497" t="s">
        <v>159</v>
      </c>
      <c r="C224" s="497" t="s">
        <v>2381</v>
      </c>
      <c r="D224" s="441">
        <v>240</v>
      </c>
      <c r="E224" s="15" t="s">
        <v>189</v>
      </c>
      <c r="F224" s="442" t="s">
        <v>3140</v>
      </c>
      <c r="G224" s="446">
        <v>2.5875</v>
      </c>
      <c r="H224" s="448">
        <f t="shared" si="3"/>
        <v>621</v>
      </c>
      <c r="I224" s="449"/>
    </row>
    <row r="225" spans="1:9" ht="12.75">
      <c r="A225" s="450" t="s">
        <v>160</v>
      </c>
      <c r="B225" s="497" t="s">
        <v>161</v>
      </c>
      <c r="C225" s="497" t="s">
        <v>2382</v>
      </c>
      <c r="D225" s="441"/>
      <c r="E225" s="15" t="s">
        <v>189</v>
      </c>
      <c r="F225" s="442" t="s">
        <v>3140</v>
      </c>
      <c r="G225" s="446">
        <v>3.105</v>
      </c>
      <c r="H225" s="448">
        <f t="shared" si="3"/>
        <v>0</v>
      </c>
      <c r="I225" s="449"/>
    </row>
    <row r="226" spans="1:9" ht="12.75">
      <c r="A226" s="450" t="s">
        <v>162</v>
      </c>
      <c r="B226" s="497" t="s">
        <v>3249</v>
      </c>
      <c r="C226" s="497" t="s">
        <v>2383</v>
      </c>
      <c r="D226" s="441">
        <v>26</v>
      </c>
      <c r="E226" s="15" t="s">
        <v>189</v>
      </c>
      <c r="F226" s="442" t="s">
        <v>3140</v>
      </c>
      <c r="G226" s="446">
        <v>5.7844999999999995</v>
      </c>
      <c r="H226" s="448">
        <f t="shared" si="3"/>
        <v>150.397</v>
      </c>
      <c r="I226" s="449"/>
    </row>
    <row r="227" spans="1:9" ht="12.75">
      <c r="A227" s="450" t="s">
        <v>3250</v>
      </c>
      <c r="B227" s="497" t="s">
        <v>3251</v>
      </c>
      <c r="C227" s="497" t="s">
        <v>2384</v>
      </c>
      <c r="D227" s="441">
        <v>190</v>
      </c>
      <c r="E227" s="15" t="s">
        <v>189</v>
      </c>
      <c r="F227" s="442" t="s">
        <v>3140</v>
      </c>
      <c r="G227" s="446">
        <v>2.7485</v>
      </c>
      <c r="H227" s="448">
        <f t="shared" si="3"/>
        <v>522.215</v>
      </c>
      <c r="I227" s="449"/>
    </row>
    <row r="228" spans="1:9" ht="12.75">
      <c r="A228" s="450" t="s">
        <v>3252</v>
      </c>
      <c r="B228" s="497" t="s">
        <v>3253</v>
      </c>
      <c r="C228" s="497" t="s">
        <v>2385</v>
      </c>
      <c r="D228" s="441">
        <v>5</v>
      </c>
      <c r="E228" s="15" t="s">
        <v>189</v>
      </c>
      <c r="F228" s="442"/>
      <c r="G228" s="446">
        <v>50.071</v>
      </c>
      <c r="H228" s="448">
        <f t="shared" si="3"/>
        <v>250.355</v>
      </c>
      <c r="I228" s="449"/>
    </row>
    <row r="229" spans="1:9" ht="12.75">
      <c r="A229" s="450" t="s">
        <v>3254</v>
      </c>
      <c r="B229" s="497" t="s">
        <v>3255</v>
      </c>
      <c r="C229" s="497" t="s">
        <v>2386</v>
      </c>
      <c r="D229" s="441">
        <v>290</v>
      </c>
      <c r="E229" s="15" t="s">
        <v>189</v>
      </c>
      <c r="F229" s="442" t="s">
        <v>3140</v>
      </c>
      <c r="G229" s="446">
        <v>3.1395</v>
      </c>
      <c r="H229" s="448">
        <f t="shared" si="3"/>
        <v>910.455</v>
      </c>
      <c r="I229" s="449"/>
    </row>
    <row r="230" spans="1:9" ht="12.75">
      <c r="A230" s="450" t="s">
        <v>3256</v>
      </c>
      <c r="B230" s="497" t="s">
        <v>3257</v>
      </c>
      <c r="C230" s="497" t="s">
        <v>2387</v>
      </c>
      <c r="D230" s="441">
        <v>60</v>
      </c>
      <c r="E230" s="15" t="s">
        <v>189</v>
      </c>
      <c r="F230" s="442" t="s">
        <v>3140</v>
      </c>
      <c r="G230" s="446">
        <v>7.1645</v>
      </c>
      <c r="H230" s="448">
        <f t="shared" si="3"/>
        <v>429.87</v>
      </c>
      <c r="I230" s="449"/>
    </row>
    <row r="231" spans="1:9" ht="12.75">
      <c r="A231" s="450" t="s">
        <v>3258</v>
      </c>
      <c r="B231" s="497" t="s">
        <v>3259</v>
      </c>
      <c r="C231" s="497" t="s">
        <v>2388</v>
      </c>
      <c r="D231" s="441"/>
      <c r="E231" s="15" t="s">
        <v>189</v>
      </c>
      <c r="F231" s="442" t="s">
        <v>3140</v>
      </c>
      <c r="G231" s="446">
        <v>15.3065</v>
      </c>
      <c r="H231" s="448">
        <f t="shared" si="3"/>
        <v>0</v>
      </c>
      <c r="I231" s="449"/>
    </row>
    <row r="232" spans="1:9" ht="12.75">
      <c r="A232" s="450" t="s">
        <v>3260</v>
      </c>
      <c r="B232" s="497" t="s">
        <v>3261</v>
      </c>
      <c r="C232" s="497" t="s">
        <v>2389</v>
      </c>
      <c r="D232" s="441">
        <v>44</v>
      </c>
      <c r="E232" s="15" t="s">
        <v>189</v>
      </c>
      <c r="F232" s="442" t="s">
        <v>3140</v>
      </c>
      <c r="G232" s="446">
        <v>15.3065</v>
      </c>
      <c r="H232" s="448">
        <f t="shared" si="3"/>
        <v>673.486</v>
      </c>
      <c r="I232" s="449"/>
    </row>
    <row r="233" spans="1:9" ht="12.75">
      <c r="A233" s="450" t="s">
        <v>3262</v>
      </c>
      <c r="B233" s="497" t="s">
        <v>3263</v>
      </c>
      <c r="C233" s="497" t="s">
        <v>2390</v>
      </c>
      <c r="D233" s="441">
        <v>16</v>
      </c>
      <c r="E233" s="15" t="s">
        <v>189</v>
      </c>
      <c r="F233" s="442" t="s">
        <v>3140</v>
      </c>
      <c r="G233" s="446">
        <v>15.536499999999998</v>
      </c>
      <c r="H233" s="448">
        <f t="shared" si="3"/>
        <v>248.58399999999997</v>
      </c>
      <c r="I233" s="449"/>
    </row>
    <row r="234" spans="1:9" ht="12.75">
      <c r="A234" s="455"/>
      <c r="B234" s="495" t="s">
        <v>2605</v>
      </c>
      <c r="C234" s="495" t="s">
        <v>2606</v>
      </c>
      <c r="D234" s="456"/>
      <c r="E234" s="457"/>
      <c r="F234" s="442"/>
      <c r="G234" s="446">
        <v>0</v>
      </c>
      <c r="H234" s="448">
        <f t="shared" si="3"/>
        <v>0</v>
      </c>
      <c r="I234" s="449"/>
    </row>
    <row r="235" spans="1:9" ht="12.75">
      <c r="A235" s="458"/>
      <c r="B235" s="500"/>
      <c r="C235" s="500"/>
      <c r="D235" s="459"/>
      <c r="E235" s="459"/>
      <c r="F235" s="442"/>
      <c r="G235" s="446">
        <v>0</v>
      </c>
      <c r="H235" s="448">
        <f t="shared" si="3"/>
        <v>0</v>
      </c>
      <c r="I235" s="449"/>
    </row>
    <row r="236" spans="1:9" ht="12.75">
      <c r="A236" s="440" t="s">
        <v>3264</v>
      </c>
      <c r="B236" s="495" t="s">
        <v>3265</v>
      </c>
      <c r="C236" s="495" t="s">
        <v>3266</v>
      </c>
      <c r="D236" s="460"/>
      <c r="E236" s="461"/>
      <c r="F236" s="442"/>
      <c r="G236" s="446">
        <v>0</v>
      </c>
      <c r="H236" s="448">
        <f t="shared" si="3"/>
        <v>0</v>
      </c>
      <c r="I236" s="449"/>
    </row>
    <row r="237" spans="1:9" ht="114.75">
      <c r="A237" s="450"/>
      <c r="B237" s="463" t="s">
        <v>3267</v>
      </c>
      <c r="C237" s="463" t="s">
        <v>3268</v>
      </c>
      <c r="D237" s="460"/>
      <c r="E237" s="461"/>
      <c r="F237" s="442"/>
      <c r="G237" s="446">
        <v>0</v>
      </c>
      <c r="H237" s="448">
        <f t="shared" si="3"/>
        <v>0</v>
      </c>
      <c r="I237" s="449"/>
    </row>
    <row r="238" spans="1:9" ht="25.5">
      <c r="A238" s="440" t="s">
        <v>3269</v>
      </c>
      <c r="B238" s="467" t="s">
        <v>3270</v>
      </c>
      <c r="C238" s="467" t="s">
        <v>3271</v>
      </c>
      <c r="D238" s="441"/>
      <c r="E238" s="15"/>
      <c r="F238" s="442"/>
      <c r="G238" s="446">
        <v>0</v>
      </c>
      <c r="H238" s="448">
        <f t="shared" si="3"/>
        <v>0</v>
      </c>
      <c r="I238" s="449"/>
    </row>
    <row r="239" spans="1:9" ht="12.75">
      <c r="A239" s="450" t="s">
        <v>3272</v>
      </c>
      <c r="B239" s="497" t="s">
        <v>3273</v>
      </c>
      <c r="C239" s="497" t="s">
        <v>3274</v>
      </c>
      <c r="D239" s="441">
        <v>298</v>
      </c>
      <c r="E239" s="15" t="s">
        <v>189</v>
      </c>
      <c r="F239" s="442" t="s">
        <v>3275</v>
      </c>
      <c r="G239" s="446">
        <v>34.684</v>
      </c>
      <c r="H239" s="448">
        <f t="shared" si="3"/>
        <v>10335.831999999999</v>
      </c>
      <c r="I239" s="449"/>
    </row>
    <row r="240" spans="1:9" ht="12.75">
      <c r="A240" s="450" t="s">
        <v>3276</v>
      </c>
      <c r="B240" s="497" t="s">
        <v>3277</v>
      </c>
      <c r="C240" s="497" t="s">
        <v>3278</v>
      </c>
      <c r="D240" s="441">
        <v>42</v>
      </c>
      <c r="E240" s="15" t="s">
        <v>189</v>
      </c>
      <c r="F240" s="442" t="s">
        <v>3275</v>
      </c>
      <c r="G240" s="446">
        <v>40.663999999999994</v>
      </c>
      <c r="H240" s="448">
        <f t="shared" si="3"/>
        <v>1707.8879999999997</v>
      </c>
      <c r="I240" s="449"/>
    </row>
    <row r="241" spans="1:9" ht="12.75">
      <c r="A241" s="450" t="s">
        <v>3279</v>
      </c>
      <c r="B241" s="497" t="s">
        <v>3280</v>
      </c>
      <c r="C241" s="497" t="s">
        <v>3281</v>
      </c>
      <c r="D241" s="441">
        <v>5</v>
      </c>
      <c r="E241" s="15" t="s">
        <v>189</v>
      </c>
      <c r="F241" s="442" t="s">
        <v>3275</v>
      </c>
      <c r="G241" s="446">
        <v>42.9525</v>
      </c>
      <c r="H241" s="448">
        <f t="shared" si="3"/>
        <v>214.7625</v>
      </c>
      <c r="I241" s="449"/>
    </row>
    <row r="242" spans="1:9" ht="12.75">
      <c r="A242" s="450" t="s">
        <v>3282</v>
      </c>
      <c r="B242" s="497" t="s">
        <v>3283</v>
      </c>
      <c r="C242" s="497" t="s">
        <v>3284</v>
      </c>
      <c r="D242" s="441">
        <v>1190</v>
      </c>
      <c r="E242" s="15" t="s">
        <v>189</v>
      </c>
      <c r="F242" s="442" t="s">
        <v>3275</v>
      </c>
      <c r="G242" s="446">
        <v>10.683499999999999</v>
      </c>
      <c r="H242" s="448">
        <f t="shared" si="3"/>
        <v>12713.364999999998</v>
      </c>
      <c r="I242" s="449"/>
    </row>
    <row r="243" spans="1:9" ht="38.25">
      <c r="A243" s="440" t="s">
        <v>3285</v>
      </c>
      <c r="B243" s="467" t="s">
        <v>3286</v>
      </c>
      <c r="C243" s="467" t="s">
        <v>3287</v>
      </c>
      <c r="D243" s="441"/>
      <c r="E243" s="15" t="s">
        <v>189</v>
      </c>
      <c r="F243" s="442"/>
      <c r="G243" s="446">
        <v>0</v>
      </c>
      <c r="H243" s="448">
        <f t="shared" si="3"/>
        <v>0</v>
      </c>
      <c r="I243" s="449"/>
    </row>
    <row r="244" spans="1:9" ht="12.75">
      <c r="A244" s="450" t="s">
        <v>3288</v>
      </c>
      <c r="B244" s="497" t="s">
        <v>3273</v>
      </c>
      <c r="C244" s="497" t="s">
        <v>3274</v>
      </c>
      <c r="D244" s="441">
        <v>836</v>
      </c>
      <c r="E244" s="15" t="s">
        <v>189</v>
      </c>
      <c r="F244" s="442" t="s">
        <v>3275</v>
      </c>
      <c r="G244" s="446">
        <v>30.451999999999998</v>
      </c>
      <c r="H244" s="448">
        <f t="shared" si="3"/>
        <v>25457.872</v>
      </c>
      <c r="I244" s="449"/>
    </row>
    <row r="245" spans="1:9" ht="12.75">
      <c r="A245" s="450" t="s">
        <v>3289</v>
      </c>
      <c r="B245" s="497" t="s">
        <v>3283</v>
      </c>
      <c r="C245" s="497" t="s">
        <v>3284</v>
      </c>
      <c r="D245" s="441">
        <v>8795</v>
      </c>
      <c r="E245" s="15" t="s">
        <v>189</v>
      </c>
      <c r="F245" s="442" t="s">
        <v>3275</v>
      </c>
      <c r="G245" s="446">
        <v>10.683499999999999</v>
      </c>
      <c r="H245" s="448">
        <f t="shared" si="3"/>
        <v>93961.38249999999</v>
      </c>
      <c r="I245" s="449"/>
    </row>
    <row r="246" spans="1:9" ht="38.25">
      <c r="A246" s="440" t="s">
        <v>3290</v>
      </c>
      <c r="B246" s="467" t="s">
        <v>3291</v>
      </c>
      <c r="C246" s="467" t="s">
        <v>3292</v>
      </c>
      <c r="D246" s="441"/>
      <c r="E246" s="15"/>
      <c r="F246" s="442"/>
      <c r="G246" s="446">
        <v>0</v>
      </c>
      <c r="H246" s="448">
        <f t="shared" si="3"/>
        <v>0</v>
      </c>
      <c r="I246" s="449"/>
    </row>
    <row r="247" spans="1:9" ht="12.75">
      <c r="A247" s="450" t="s">
        <v>3293</v>
      </c>
      <c r="B247" s="497" t="s">
        <v>3273</v>
      </c>
      <c r="C247" s="497" t="s">
        <v>3274</v>
      </c>
      <c r="D247" s="441">
        <v>305</v>
      </c>
      <c r="E247" s="15" t="s">
        <v>189</v>
      </c>
      <c r="F247" s="442" t="s">
        <v>3275</v>
      </c>
      <c r="G247" s="446">
        <v>40.48</v>
      </c>
      <c r="H247" s="448">
        <f t="shared" si="3"/>
        <v>12346.4</v>
      </c>
      <c r="I247" s="449"/>
    </row>
    <row r="248" spans="1:9" ht="12.75">
      <c r="A248" s="450" t="s">
        <v>3294</v>
      </c>
      <c r="B248" s="497" t="s">
        <v>3283</v>
      </c>
      <c r="C248" s="497" t="s">
        <v>3284</v>
      </c>
      <c r="D248" s="441">
        <v>3500</v>
      </c>
      <c r="E248" s="15" t="s">
        <v>189</v>
      </c>
      <c r="F248" s="442" t="s">
        <v>3275</v>
      </c>
      <c r="G248" s="446">
        <v>10.683499999999999</v>
      </c>
      <c r="H248" s="448">
        <f t="shared" si="3"/>
        <v>37392.24999999999</v>
      </c>
      <c r="I248" s="449"/>
    </row>
    <row r="249" spans="1:9" ht="12.75">
      <c r="A249" s="455"/>
      <c r="B249" s="495" t="s">
        <v>2605</v>
      </c>
      <c r="C249" s="495" t="s">
        <v>2606</v>
      </c>
      <c r="D249" s="456"/>
      <c r="E249" s="457"/>
      <c r="F249" s="442"/>
      <c r="G249" s="446">
        <v>0</v>
      </c>
      <c r="H249" s="448">
        <f t="shared" si="3"/>
        <v>0</v>
      </c>
      <c r="I249" s="449"/>
    </row>
    <row r="250" spans="1:9" ht="12.75">
      <c r="A250" s="468"/>
      <c r="B250" s="504"/>
      <c r="C250" s="504"/>
      <c r="D250" s="469"/>
      <c r="E250" s="469"/>
      <c r="F250" s="442"/>
      <c r="G250" s="446">
        <v>0</v>
      </c>
      <c r="H250" s="448">
        <f t="shared" si="3"/>
        <v>0</v>
      </c>
      <c r="I250" s="449"/>
    </row>
    <row r="251" spans="1:9" ht="12.75">
      <c r="A251" s="440" t="s">
        <v>3295</v>
      </c>
      <c r="B251" s="495" t="s">
        <v>3296</v>
      </c>
      <c r="C251" s="495" t="s">
        <v>3297</v>
      </c>
      <c r="D251" s="441"/>
      <c r="E251" s="15" t="s">
        <v>3499</v>
      </c>
      <c r="F251" s="442"/>
      <c r="G251" s="446">
        <v>0</v>
      </c>
      <c r="H251" s="448">
        <f t="shared" si="3"/>
        <v>0</v>
      </c>
      <c r="I251" s="449"/>
    </row>
    <row r="252" spans="1:9" ht="38.25">
      <c r="A252" s="440"/>
      <c r="B252" s="463" t="s">
        <v>3298</v>
      </c>
      <c r="C252" s="463" t="s">
        <v>3299</v>
      </c>
      <c r="D252" s="441"/>
      <c r="E252" s="15"/>
      <c r="F252" s="442"/>
      <c r="G252" s="446">
        <v>0</v>
      </c>
      <c r="H252" s="448">
        <f t="shared" si="3"/>
        <v>0</v>
      </c>
      <c r="I252" s="449"/>
    </row>
    <row r="253" spans="1:9" ht="25.5">
      <c r="A253" s="440" t="s">
        <v>3300</v>
      </c>
      <c r="B253" s="467" t="s">
        <v>3301</v>
      </c>
      <c r="C253" s="467" t="s">
        <v>3302</v>
      </c>
      <c r="D253" s="441">
        <v>647</v>
      </c>
      <c r="E253" s="15" t="s">
        <v>189</v>
      </c>
      <c r="F253" s="442" t="s">
        <v>3275</v>
      </c>
      <c r="G253" s="446">
        <v>33.602999999999994</v>
      </c>
      <c r="H253" s="448">
        <f t="shared" si="3"/>
        <v>21741.140999999996</v>
      </c>
      <c r="I253" s="449"/>
    </row>
    <row r="254" spans="1:9" ht="12.75">
      <c r="A254" s="440" t="s">
        <v>3303</v>
      </c>
      <c r="B254" s="495" t="s">
        <v>3304</v>
      </c>
      <c r="C254" s="495" t="s">
        <v>3305</v>
      </c>
      <c r="D254" s="441"/>
      <c r="E254" s="15"/>
      <c r="F254" s="442"/>
      <c r="G254" s="446">
        <v>0</v>
      </c>
      <c r="H254" s="448">
        <f t="shared" si="3"/>
        <v>0</v>
      </c>
      <c r="I254" s="449"/>
    </row>
    <row r="255" spans="1:9" ht="12.75">
      <c r="A255" s="450" t="s">
        <v>3306</v>
      </c>
      <c r="B255" s="463" t="s">
        <v>3307</v>
      </c>
      <c r="C255" s="497"/>
      <c r="D255" s="441">
        <v>130</v>
      </c>
      <c r="E255" s="15" t="s">
        <v>189</v>
      </c>
      <c r="F255" s="442" t="s">
        <v>3275</v>
      </c>
      <c r="G255" s="446">
        <v>33.602999999999994</v>
      </c>
      <c r="H255" s="448">
        <f t="shared" si="3"/>
        <v>4368.389999999999</v>
      </c>
      <c r="I255" s="449"/>
    </row>
    <row r="256" spans="1:9" ht="12.75">
      <c r="A256" s="440" t="s">
        <v>3308</v>
      </c>
      <c r="B256" s="495" t="s">
        <v>3309</v>
      </c>
      <c r="C256" s="495" t="s">
        <v>3310</v>
      </c>
      <c r="D256" s="466"/>
      <c r="E256" s="15"/>
      <c r="F256" s="442"/>
      <c r="G256" s="446">
        <v>0</v>
      </c>
      <c r="H256" s="448">
        <f t="shared" si="3"/>
        <v>0</v>
      </c>
      <c r="I256" s="449"/>
    </row>
    <row r="257" spans="1:9" ht="12.75">
      <c r="A257" s="440" t="s">
        <v>3311</v>
      </c>
      <c r="B257" s="495" t="s">
        <v>3312</v>
      </c>
      <c r="C257" s="495" t="s">
        <v>3313</v>
      </c>
      <c r="D257" s="466"/>
      <c r="E257" s="15"/>
      <c r="F257" s="442"/>
      <c r="G257" s="446">
        <v>0</v>
      </c>
      <c r="H257" s="448">
        <f t="shared" si="3"/>
        <v>0</v>
      </c>
      <c r="I257" s="449"/>
    </row>
    <row r="258" spans="1:9" ht="12.75">
      <c r="A258" s="450" t="s">
        <v>3314</v>
      </c>
      <c r="B258" s="497" t="s">
        <v>3315</v>
      </c>
      <c r="C258" s="497" t="s">
        <v>3316</v>
      </c>
      <c r="D258" s="441">
        <v>60</v>
      </c>
      <c r="E258" s="15" t="s">
        <v>189</v>
      </c>
      <c r="F258" s="442" t="s">
        <v>3275</v>
      </c>
      <c r="G258" s="446">
        <v>54.05</v>
      </c>
      <c r="H258" s="448">
        <f t="shared" si="3"/>
        <v>3243</v>
      </c>
      <c r="I258" s="449"/>
    </row>
    <row r="259" spans="1:9" ht="25.5">
      <c r="A259" s="440" t="s">
        <v>3317</v>
      </c>
      <c r="B259" s="467" t="s">
        <v>3318</v>
      </c>
      <c r="C259" s="467" t="s">
        <v>3319</v>
      </c>
      <c r="D259" s="441">
        <v>30</v>
      </c>
      <c r="E259" s="15" t="s">
        <v>189</v>
      </c>
      <c r="F259" s="442" t="s">
        <v>3275</v>
      </c>
      <c r="G259" s="446">
        <v>47.885999999999996</v>
      </c>
      <c r="H259" s="448">
        <f t="shared" si="3"/>
        <v>1436.58</v>
      </c>
      <c r="I259" s="449"/>
    </row>
    <row r="260" spans="1:9" ht="12.75">
      <c r="A260" s="455"/>
      <c r="B260" s="495" t="s">
        <v>2605</v>
      </c>
      <c r="C260" s="495" t="s">
        <v>2606</v>
      </c>
      <c r="D260" s="456"/>
      <c r="E260" s="457"/>
      <c r="F260" s="442"/>
      <c r="G260" s="446">
        <v>0</v>
      </c>
      <c r="H260" s="448">
        <f t="shared" si="3"/>
        <v>0</v>
      </c>
      <c r="I260" s="449"/>
    </row>
    <row r="261" spans="1:9" ht="12.75">
      <c r="A261" s="458"/>
      <c r="B261" s="500"/>
      <c r="C261" s="500"/>
      <c r="D261" s="459"/>
      <c r="E261" s="459"/>
      <c r="F261" s="442"/>
      <c r="G261" s="446">
        <v>0</v>
      </c>
      <c r="H261" s="448">
        <f t="shared" si="3"/>
        <v>0</v>
      </c>
      <c r="I261" s="449"/>
    </row>
    <row r="262" spans="1:9" ht="12.75">
      <c r="A262" s="440" t="s">
        <v>3320</v>
      </c>
      <c r="B262" s="495" t="s">
        <v>3321</v>
      </c>
      <c r="C262" s="495" t="s">
        <v>3322</v>
      </c>
      <c r="D262" s="460"/>
      <c r="E262" s="461"/>
      <c r="F262" s="442"/>
      <c r="G262" s="446">
        <v>0</v>
      </c>
      <c r="H262" s="448">
        <f t="shared" si="3"/>
        <v>0</v>
      </c>
      <c r="I262" s="449"/>
    </row>
    <row r="263" spans="1:9" ht="76.5">
      <c r="A263" s="450"/>
      <c r="B263" s="463" t="s">
        <v>3323</v>
      </c>
      <c r="C263" s="463" t="s">
        <v>1985</v>
      </c>
      <c r="D263" s="441"/>
      <c r="E263" s="15"/>
      <c r="F263" s="442"/>
      <c r="G263" s="446">
        <v>0</v>
      </c>
      <c r="H263" s="448">
        <f t="shared" si="3"/>
        <v>0</v>
      </c>
      <c r="I263" s="449"/>
    </row>
    <row r="264" spans="1:9" ht="38.25">
      <c r="A264" s="450"/>
      <c r="B264" s="463" t="s">
        <v>3324</v>
      </c>
      <c r="C264" s="463" t="s">
        <v>1986</v>
      </c>
      <c r="D264" s="441"/>
      <c r="E264" s="15"/>
      <c r="F264" s="442"/>
      <c r="G264" s="446">
        <v>0</v>
      </c>
      <c r="H264" s="448">
        <f t="shared" si="3"/>
        <v>0</v>
      </c>
      <c r="I264" s="449"/>
    </row>
    <row r="265" spans="1:9" ht="12.75">
      <c r="A265" s="440" t="s">
        <v>1884</v>
      </c>
      <c r="B265" s="495" t="s">
        <v>1885</v>
      </c>
      <c r="C265" s="495" t="s">
        <v>1886</v>
      </c>
      <c r="D265" s="456"/>
      <c r="E265" s="457"/>
      <c r="F265" s="442"/>
      <c r="G265" s="446">
        <v>0</v>
      </c>
      <c r="H265" s="448">
        <f t="shared" si="3"/>
        <v>0</v>
      </c>
      <c r="I265" s="449"/>
    </row>
    <row r="266" spans="1:9" ht="12.75">
      <c r="A266" s="440" t="s">
        <v>1887</v>
      </c>
      <c r="B266" s="495" t="s">
        <v>1888</v>
      </c>
      <c r="C266" s="495" t="s">
        <v>1987</v>
      </c>
      <c r="D266" s="441"/>
      <c r="E266" s="15"/>
      <c r="F266" s="442"/>
      <c r="G266" s="446">
        <v>0</v>
      </c>
      <c r="H266" s="448">
        <f aca="true" t="shared" si="4" ref="H266:H329">G266*D266</f>
        <v>0</v>
      </c>
      <c r="I266" s="449"/>
    </row>
    <row r="267" spans="1:9" ht="12.75">
      <c r="A267" s="450"/>
      <c r="B267" s="497" t="s">
        <v>1889</v>
      </c>
      <c r="C267" s="497" t="s">
        <v>1890</v>
      </c>
      <c r="D267" s="441"/>
      <c r="E267" s="15" t="s">
        <v>189</v>
      </c>
      <c r="F267" s="442" t="s">
        <v>1891</v>
      </c>
      <c r="G267" s="446">
        <v>43.562</v>
      </c>
      <c r="H267" s="448">
        <f t="shared" si="4"/>
        <v>0</v>
      </c>
      <c r="I267" s="449"/>
    </row>
    <row r="268" spans="1:9" ht="12.75">
      <c r="A268" s="450"/>
      <c r="B268" s="497" t="s">
        <v>1892</v>
      </c>
      <c r="C268" s="497" t="s">
        <v>1893</v>
      </c>
      <c r="D268" s="441"/>
      <c r="E268" s="15" t="s">
        <v>189</v>
      </c>
      <c r="F268" s="442" t="s">
        <v>1891</v>
      </c>
      <c r="G268" s="446">
        <v>39.6635</v>
      </c>
      <c r="H268" s="448">
        <f t="shared" si="4"/>
        <v>0</v>
      </c>
      <c r="I268" s="449"/>
    </row>
    <row r="269" spans="1:9" ht="12.75">
      <c r="A269" s="450"/>
      <c r="B269" s="497" t="s">
        <v>1894</v>
      </c>
      <c r="C269" s="497" t="s">
        <v>1895</v>
      </c>
      <c r="D269" s="441">
        <v>1050</v>
      </c>
      <c r="E269" s="15" t="s">
        <v>189</v>
      </c>
      <c r="F269" s="442" t="s">
        <v>1891</v>
      </c>
      <c r="G269" s="446">
        <v>34.477</v>
      </c>
      <c r="H269" s="448">
        <f t="shared" si="4"/>
        <v>36200.85</v>
      </c>
      <c r="I269" s="449"/>
    </row>
    <row r="270" spans="1:9" ht="12.75">
      <c r="A270" s="440" t="s">
        <v>1896</v>
      </c>
      <c r="B270" s="495" t="s">
        <v>1897</v>
      </c>
      <c r="C270" s="467" t="s">
        <v>1898</v>
      </c>
      <c r="D270" s="441"/>
      <c r="E270" s="15"/>
      <c r="F270" s="442"/>
      <c r="G270" s="446">
        <v>0</v>
      </c>
      <c r="H270" s="448">
        <f t="shared" si="4"/>
        <v>0</v>
      </c>
      <c r="I270" s="449"/>
    </row>
    <row r="271" spans="1:9" ht="12.75">
      <c r="A271" s="450"/>
      <c r="B271" s="497" t="s">
        <v>1899</v>
      </c>
      <c r="C271" s="497" t="s">
        <v>1988</v>
      </c>
      <c r="D271" s="441"/>
      <c r="E271" s="15" t="s">
        <v>189</v>
      </c>
      <c r="F271" s="442" t="s">
        <v>1891</v>
      </c>
      <c r="G271" s="446">
        <v>61.73199999999999</v>
      </c>
      <c r="H271" s="448">
        <f t="shared" si="4"/>
        <v>0</v>
      </c>
      <c r="I271" s="449"/>
    </row>
    <row r="272" spans="1:9" ht="12.75">
      <c r="A272" s="450"/>
      <c r="B272" s="497" t="s">
        <v>1900</v>
      </c>
      <c r="C272" s="497" t="s">
        <v>1901</v>
      </c>
      <c r="D272" s="441"/>
      <c r="E272" s="15" t="s">
        <v>189</v>
      </c>
      <c r="F272" s="442" t="s">
        <v>1891</v>
      </c>
      <c r="G272" s="446">
        <v>69.50599999999999</v>
      </c>
      <c r="H272" s="448">
        <f t="shared" si="4"/>
        <v>0</v>
      </c>
      <c r="I272" s="449"/>
    </row>
    <row r="273" spans="1:9" ht="12.75">
      <c r="A273" s="450"/>
      <c r="B273" s="497" t="s">
        <v>1902</v>
      </c>
      <c r="C273" s="497" t="s">
        <v>1903</v>
      </c>
      <c r="D273" s="441"/>
      <c r="E273" s="15" t="s">
        <v>189</v>
      </c>
      <c r="F273" s="442" t="s">
        <v>1891</v>
      </c>
      <c r="G273" s="446">
        <v>63.02</v>
      </c>
      <c r="H273" s="448">
        <f t="shared" si="4"/>
        <v>0</v>
      </c>
      <c r="I273" s="449"/>
    </row>
    <row r="274" spans="1:9" ht="12.75">
      <c r="A274" s="440" t="s">
        <v>1904</v>
      </c>
      <c r="B274" s="495" t="s">
        <v>1905</v>
      </c>
      <c r="C274" s="495" t="s">
        <v>1989</v>
      </c>
      <c r="D274" s="441"/>
      <c r="E274" s="15"/>
      <c r="F274" s="442"/>
      <c r="G274" s="446">
        <v>0</v>
      </c>
      <c r="H274" s="448">
        <f t="shared" si="4"/>
        <v>0</v>
      </c>
      <c r="I274" s="449"/>
    </row>
    <row r="275" spans="1:9" ht="12.75">
      <c r="A275" s="450"/>
      <c r="B275" s="497" t="s">
        <v>1906</v>
      </c>
      <c r="C275" s="497" t="s">
        <v>1906</v>
      </c>
      <c r="D275" s="441"/>
      <c r="E275" s="15" t="s">
        <v>189</v>
      </c>
      <c r="F275" s="442" t="s">
        <v>1891</v>
      </c>
      <c r="G275" s="446">
        <v>66.9185</v>
      </c>
      <c r="H275" s="448">
        <f t="shared" si="4"/>
        <v>0</v>
      </c>
      <c r="I275" s="449"/>
    </row>
    <row r="276" spans="1:9" ht="12.75">
      <c r="A276" s="450"/>
      <c r="B276" s="497" t="s">
        <v>1907</v>
      </c>
      <c r="C276" s="497" t="s">
        <v>1907</v>
      </c>
      <c r="D276" s="441"/>
      <c r="E276" s="15" t="s">
        <v>189</v>
      </c>
      <c r="F276" s="442" t="s">
        <v>1891</v>
      </c>
      <c r="G276" s="446">
        <v>68.21799999999999</v>
      </c>
      <c r="H276" s="448">
        <f t="shared" si="4"/>
        <v>0</v>
      </c>
      <c r="I276" s="449"/>
    </row>
    <row r="277" spans="1:9" ht="12.75">
      <c r="A277" s="450"/>
      <c r="B277" s="497" t="s">
        <v>1908</v>
      </c>
      <c r="C277" s="497" t="s">
        <v>1909</v>
      </c>
      <c r="D277" s="441"/>
      <c r="E277" s="15" t="s">
        <v>189</v>
      </c>
      <c r="F277" s="442" t="s">
        <v>1891</v>
      </c>
      <c r="G277" s="446">
        <v>114.563</v>
      </c>
      <c r="H277" s="448">
        <f t="shared" si="4"/>
        <v>0</v>
      </c>
      <c r="I277" s="449"/>
    </row>
    <row r="278" spans="1:9" ht="12.75">
      <c r="A278" s="450"/>
      <c r="B278" s="505" t="s">
        <v>1910</v>
      </c>
      <c r="C278" s="505" t="s">
        <v>1911</v>
      </c>
      <c r="D278" s="441"/>
      <c r="E278" s="15" t="s">
        <v>189</v>
      </c>
      <c r="F278" s="442" t="s">
        <v>1891</v>
      </c>
      <c r="G278" s="446">
        <v>69.50599999999999</v>
      </c>
      <c r="H278" s="448">
        <f t="shared" si="4"/>
        <v>0</v>
      </c>
      <c r="I278" s="449"/>
    </row>
    <row r="279" spans="1:9" ht="25.5">
      <c r="A279" s="450"/>
      <c r="B279" s="463" t="s">
        <v>1912</v>
      </c>
      <c r="C279" s="463" t="s">
        <v>1913</v>
      </c>
      <c r="D279" s="441">
        <v>249</v>
      </c>
      <c r="E279" s="15" t="s">
        <v>189</v>
      </c>
      <c r="F279" s="442" t="s">
        <v>1891</v>
      </c>
      <c r="G279" s="446">
        <v>39.6635</v>
      </c>
      <c r="H279" s="448">
        <f t="shared" si="4"/>
        <v>9876.2115</v>
      </c>
      <c r="I279" s="449"/>
    </row>
    <row r="280" spans="1:9" ht="25.5">
      <c r="A280" s="450"/>
      <c r="B280" s="463" t="s">
        <v>1914</v>
      </c>
      <c r="C280" s="463" t="s">
        <v>1915</v>
      </c>
      <c r="D280" s="441">
        <v>428</v>
      </c>
      <c r="E280" s="15" t="s">
        <v>189</v>
      </c>
      <c r="F280" s="442" t="s">
        <v>1891</v>
      </c>
      <c r="G280" s="446">
        <v>37.076</v>
      </c>
      <c r="H280" s="448">
        <f t="shared" si="4"/>
        <v>15868.528</v>
      </c>
      <c r="I280" s="449"/>
    </row>
    <row r="281" spans="1:9" ht="12.75">
      <c r="A281" s="440" t="s">
        <v>1916</v>
      </c>
      <c r="B281" s="495" t="s">
        <v>1917</v>
      </c>
      <c r="C281" s="495" t="s">
        <v>1918</v>
      </c>
      <c r="D281" s="441"/>
      <c r="E281" s="15"/>
      <c r="F281" s="442"/>
      <c r="G281" s="446">
        <v>0</v>
      </c>
      <c r="H281" s="448">
        <f t="shared" si="4"/>
        <v>0</v>
      </c>
      <c r="I281" s="449"/>
    </row>
    <row r="282" spans="1:9" ht="12.75">
      <c r="A282" s="450"/>
      <c r="B282" s="505" t="s">
        <v>1919</v>
      </c>
      <c r="C282" s="505" t="s">
        <v>1920</v>
      </c>
      <c r="D282" s="441"/>
      <c r="E282" s="15" t="s">
        <v>189</v>
      </c>
      <c r="F282" s="442" t="s">
        <v>1891</v>
      </c>
      <c r="G282" s="446">
        <v>59.132999999999996</v>
      </c>
      <c r="H282" s="448">
        <f t="shared" si="4"/>
        <v>0</v>
      </c>
      <c r="I282" s="449"/>
    </row>
    <row r="283" spans="1:9" ht="12.75">
      <c r="A283" s="450"/>
      <c r="B283" s="505" t="s">
        <v>1921</v>
      </c>
      <c r="C283" s="505" t="s">
        <v>1922</v>
      </c>
      <c r="D283" s="441">
        <v>57</v>
      </c>
      <c r="E283" s="15" t="s">
        <v>189</v>
      </c>
      <c r="F283" s="442" t="s">
        <v>1891</v>
      </c>
      <c r="G283" s="446">
        <v>60.4325</v>
      </c>
      <c r="H283" s="448">
        <f t="shared" si="4"/>
        <v>3444.6524999999997</v>
      </c>
      <c r="I283" s="449"/>
    </row>
    <row r="284" spans="1:9" ht="12.75">
      <c r="A284" s="440" t="s">
        <v>1923</v>
      </c>
      <c r="B284" s="495" t="s">
        <v>1924</v>
      </c>
      <c r="C284" s="495" t="s">
        <v>1925</v>
      </c>
      <c r="D284" s="441"/>
      <c r="E284" s="15"/>
      <c r="F284" s="442"/>
      <c r="G284" s="446">
        <v>0</v>
      </c>
      <c r="H284" s="448">
        <f t="shared" si="4"/>
        <v>0</v>
      </c>
      <c r="I284" s="449"/>
    </row>
    <row r="285" spans="1:9" ht="12.75">
      <c r="A285" s="450"/>
      <c r="B285" s="497" t="s">
        <v>1926</v>
      </c>
      <c r="C285" s="497" t="s">
        <v>1927</v>
      </c>
      <c r="D285" s="441">
        <v>3440</v>
      </c>
      <c r="E285" s="15" t="s">
        <v>189</v>
      </c>
      <c r="F285" s="442" t="s">
        <v>1891</v>
      </c>
      <c r="G285" s="446">
        <v>60.4325</v>
      </c>
      <c r="H285" s="448">
        <f t="shared" si="4"/>
        <v>207887.8</v>
      </c>
      <c r="I285" s="449"/>
    </row>
    <row r="286" spans="1:9" ht="12.75">
      <c r="A286" s="450"/>
      <c r="B286" s="497" t="s">
        <v>1928</v>
      </c>
      <c r="C286" s="497" t="s">
        <v>1929</v>
      </c>
      <c r="D286" s="441">
        <v>291</v>
      </c>
      <c r="E286" s="15" t="s">
        <v>189</v>
      </c>
      <c r="F286" s="442" t="s">
        <v>1891</v>
      </c>
      <c r="G286" s="446">
        <v>105.846</v>
      </c>
      <c r="H286" s="448">
        <f t="shared" si="4"/>
        <v>30801.186</v>
      </c>
      <c r="I286" s="449"/>
    </row>
    <row r="287" spans="1:9" ht="12.75">
      <c r="A287" s="450"/>
      <c r="B287" s="497" t="s">
        <v>1930</v>
      </c>
      <c r="C287" s="497" t="s">
        <v>1931</v>
      </c>
      <c r="D287" s="441">
        <v>16</v>
      </c>
      <c r="E287" s="15" t="s">
        <v>189</v>
      </c>
      <c r="F287" s="442" t="s">
        <v>1891</v>
      </c>
      <c r="G287" s="446">
        <v>56.53399999999999</v>
      </c>
      <c r="H287" s="448">
        <f t="shared" si="4"/>
        <v>904.5439999999999</v>
      </c>
      <c r="I287" s="449"/>
    </row>
    <row r="288" spans="1:9" ht="12.75">
      <c r="A288" s="450"/>
      <c r="B288" s="497" t="s">
        <v>1932</v>
      </c>
      <c r="C288" s="497" t="s">
        <v>1933</v>
      </c>
      <c r="D288" s="441">
        <v>832</v>
      </c>
      <c r="E288" s="15" t="s">
        <v>189</v>
      </c>
      <c r="F288" s="442" t="s">
        <v>1891</v>
      </c>
      <c r="G288" s="446">
        <v>51.3475</v>
      </c>
      <c r="H288" s="448">
        <f t="shared" si="4"/>
        <v>42721.119999999995</v>
      </c>
      <c r="I288" s="449"/>
    </row>
    <row r="289" spans="1:9" ht="12.75">
      <c r="A289" s="450"/>
      <c r="B289" s="497" t="s">
        <v>1934</v>
      </c>
      <c r="C289" s="497" t="s">
        <v>1935</v>
      </c>
      <c r="D289" s="441">
        <v>112</v>
      </c>
      <c r="E289" s="15" t="s">
        <v>189</v>
      </c>
      <c r="F289" s="442" t="s">
        <v>1891</v>
      </c>
      <c r="G289" s="446">
        <v>48.7485</v>
      </c>
      <c r="H289" s="448">
        <f t="shared" si="4"/>
        <v>5459.832</v>
      </c>
      <c r="I289" s="449"/>
    </row>
    <row r="290" spans="1:9" ht="12.75">
      <c r="A290" s="450"/>
      <c r="B290" s="497" t="s">
        <v>1936</v>
      </c>
      <c r="C290" s="497" t="s">
        <v>1937</v>
      </c>
      <c r="D290" s="441">
        <v>5</v>
      </c>
      <c r="E290" s="15" t="s">
        <v>189</v>
      </c>
      <c r="F290" s="442" t="s">
        <v>1891</v>
      </c>
      <c r="G290" s="446">
        <v>94.16199999999999</v>
      </c>
      <c r="H290" s="448">
        <f t="shared" si="4"/>
        <v>470.80999999999995</v>
      </c>
      <c r="I290" s="449"/>
    </row>
    <row r="291" spans="1:9" ht="12.75">
      <c r="A291" s="450"/>
      <c r="B291" s="497" t="s">
        <v>1938</v>
      </c>
      <c r="C291" s="497" t="s">
        <v>1939</v>
      </c>
      <c r="D291" s="441">
        <v>141</v>
      </c>
      <c r="E291" s="15" t="s">
        <v>189</v>
      </c>
      <c r="F291" s="442" t="s">
        <v>1891</v>
      </c>
      <c r="G291" s="446">
        <v>96.761</v>
      </c>
      <c r="H291" s="448">
        <f t="shared" si="4"/>
        <v>13643.301</v>
      </c>
      <c r="I291" s="449"/>
    </row>
    <row r="292" spans="1:9" ht="12.75">
      <c r="A292" s="440" t="s">
        <v>1940</v>
      </c>
      <c r="B292" s="497" t="s">
        <v>1941</v>
      </c>
      <c r="C292" s="497" t="s">
        <v>1942</v>
      </c>
      <c r="D292" s="441">
        <v>222</v>
      </c>
      <c r="E292" s="15" t="s">
        <v>189</v>
      </c>
      <c r="F292" s="442" t="s">
        <v>1891</v>
      </c>
      <c r="G292" s="446">
        <v>82.48949999999999</v>
      </c>
      <c r="H292" s="448">
        <f t="shared" si="4"/>
        <v>18312.668999999998</v>
      </c>
      <c r="I292" s="449"/>
    </row>
    <row r="293" spans="1:9" ht="12.75">
      <c r="A293" s="440" t="s">
        <v>1943</v>
      </c>
      <c r="B293" s="497" t="s">
        <v>1944</v>
      </c>
      <c r="C293" s="497" t="s">
        <v>1945</v>
      </c>
      <c r="D293" s="441">
        <v>260</v>
      </c>
      <c r="E293" s="15" t="s">
        <v>189</v>
      </c>
      <c r="F293" s="442" t="s">
        <v>1891</v>
      </c>
      <c r="G293" s="446">
        <v>127.90299999999999</v>
      </c>
      <c r="H293" s="448">
        <f t="shared" si="4"/>
        <v>33254.78</v>
      </c>
      <c r="I293" s="449"/>
    </row>
    <row r="294" spans="1:9" ht="12.75">
      <c r="A294" s="440" t="s">
        <v>1946</v>
      </c>
      <c r="B294" s="495" t="s">
        <v>1947</v>
      </c>
      <c r="C294" s="495" t="s">
        <v>1948</v>
      </c>
      <c r="D294" s="441"/>
      <c r="E294" s="15"/>
      <c r="F294" s="442"/>
      <c r="G294" s="446">
        <v>0</v>
      </c>
      <c r="H294" s="448">
        <f t="shared" si="4"/>
        <v>0</v>
      </c>
      <c r="I294" s="449"/>
    </row>
    <row r="295" spans="1:9" ht="12.75">
      <c r="A295" s="450"/>
      <c r="B295" s="497" t="s">
        <v>1949</v>
      </c>
      <c r="C295" s="497" t="s">
        <v>1950</v>
      </c>
      <c r="D295" s="441">
        <v>277</v>
      </c>
      <c r="E295" s="15" t="s">
        <v>189</v>
      </c>
      <c r="F295" s="442" t="s">
        <v>1951</v>
      </c>
      <c r="G295" s="446">
        <v>47.44899999999999</v>
      </c>
      <c r="H295" s="448">
        <f t="shared" si="4"/>
        <v>13143.372999999998</v>
      </c>
      <c r="I295" s="449"/>
    </row>
    <row r="296" spans="1:9" ht="12.75">
      <c r="A296" s="450"/>
      <c r="B296" s="497" t="s">
        <v>1952</v>
      </c>
      <c r="C296" s="497" t="s">
        <v>1953</v>
      </c>
      <c r="D296" s="441">
        <v>153</v>
      </c>
      <c r="E296" s="15" t="s">
        <v>189</v>
      </c>
      <c r="F296" s="442" t="s">
        <v>1951</v>
      </c>
      <c r="G296" s="446">
        <v>50.048</v>
      </c>
      <c r="H296" s="448">
        <f t="shared" si="4"/>
        <v>7657.344</v>
      </c>
      <c r="I296" s="449"/>
    </row>
    <row r="297" spans="1:9" ht="12.75">
      <c r="A297" s="450"/>
      <c r="B297" s="497" t="s">
        <v>1954</v>
      </c>
      <c r="C297" s="497" t="s">
        <v>1955</v>
      </c>
      <c r="D297" s="441">
        <v>39</v>
      </c>
      <c r="E297" s="15" t="s">
        <v>189</v>
      </c>
      <c r="F297" s="442" t="s">
        <v>1951</v>
      </c>
      <c r="G297" s="446">
        <v>47.44899999999999</v>
      </c>
      <c r="H297" s="448">
        <f t="shared" si="4"/>
        <v>1850.5109999999997</v>
      </c>
      <c r="I297" s="449"/>
    </row>
    <row r="298" spans="1:9" ht="12.75">
      <c r="A298" s="450"/>
      <c r="B298" s="497" t="s">
        <v>3518</v>
      </c>
      <c r="C298" s="497" t="s">
        <v>3519</v>
      </c>
      <c r="D298" s="441">
        <v>143</v>
      </c>
      <c r="E298" s="15" t="s">
        <v>189</v>
      </c>
      <c r="F298" s="442" t="s">
        <v>1951</v>
      </c>
      <c r="G298" s="446">
        <v>50.048</v>
      </c>
      <c r="H298" s="448">
        <f t="shared" si="4"/>
        <v>7156.8640000000005</v>
      </c>
      <c r="I298" s="449"/>
    </row>
    <row r="299" spans="1:9" ht="12.75">
      <c r="A299" s="440" t="s">
        <v>3520</v>
      </c>
      <c r="B299" s="497" t="s">
        <v>3521</v>
      </c>
      <c r="C299" s="497" t="s">
        <v>3522</v>
      </c>
      <c r="D299" s="441">
        <v>26</v>
      </c>
      <c r="E299" s="15" t="s">
        <v>189</v>
      </c>
      <c r="F299" s="442" t="s">
        <v>1891</v>
      </c>
      <c r="G299" s="446">
        <v>131.79</v>
      </c>
      <c r="H299" s="448">
        <f t="shared" si="4"/>
        <v>3426.54</v>
      </c>
      <c r="I299" s="449"/>
    </row>
    <row r="300" spans="1:9" ht="12.75">
      <c r="A300" s="440" t="s">
        <v>3523</v>
      </c>
      <c r="B300" s="497" t="s">
        <v>2078</v>
      </c>
      <c r="C300" s="497" t="s">
        <v>2079</v>
      </c>
      <c r="D300" s="441">
        <v>46</v>
      </c>
      <c r="E300" s="15" t="s">
        <v>189</v>
      </c>
      <c r="F300" s="442" t="s">
        <v>1891</v>
      </c>
      <c r="G300" s="446">
        <v>73.4045</v>
      </c>
      <c r="H300" s="448">
        <f t="shared" si="4"/>
        <v>3376.607</v>
      </c>
      <c r="I300" s="449"/>
    </row>
    <row r="301" spans="1:9" ht="12.75">
      <c r="A301" s="440" t="s">
        <v>2080</v>
      </c>
      <c r="B301" s="497" t="s">
        <v>2081</v>
      </c>
      <c r="C301" s="497" t="s">
        <v>2082</v>
      </c>
      <c r="D301" s="441">
        <v>5</v>
      </c>
      <c r="E301" s="15" t="s">
        <v>189</v>
      </c>
      <c r="F301" s="442" t="s">
        <v>1891</v>
      </c>
      <c r="G301" s="446">
        <v>114.93099999999998</v>
      </c>
      <c r="H301" s="448">
        <f t="shared" si="4"/>
        <v>574.655</v>
      </c>
      <c r="I301" s="449"/>
    </row>
    <row r="302" spans="1:9" ht="12.75">
      <c r="A302" s="440" t="s">
        <v>2083</v>
      </c>
      <c r="B302" s="497" t="s">
        <v>2084</v>
      </c>
      <c r="C302" s="497" t="s">
        <v>454</v>
      </c>
      <c r="D302" s="441"/>
      <c r="E302" s="15" t="s">
        <v>189</v>
      </c>
      <c r="F302" s="442" t="s">
        <v>1891</v>
      </c>
      <c r="G302" s="446">
        <v>69.50599999999999</v>
      </c>
      <c r="H302" s="448">
        <f t="shared" si="4"/>
        <v>0</v>
      </c>
      <c r="I302" s="449"/>
    </row>
    <row r="303" spans="1:9" ht="12.75">
      <c r="A303" s="440" t="s">
        <v>455</v>
      </c>
      <c r="B303" s="497" t="s">
        <v>456</v>
      </c>
      <c r="C303" s="497" t="s">
        <v>457</v>
      </c>
      <c r="D303" s="441"/>
      <c r="E303" s="15" t="s">
        <v>189</v>
      </c>
      <c r="F303" s="442" t="s">
        <v>1891</v>
      </c>
      <c r="G303" s="446">
        <v>398.5325</v>
      </c>
      <c r="H303" s="448">
        <f t="shared" si="4"/>
        <v>0</v>
      </c>
      <c r="I303" s="449"/>
    </row>
    <row r="304" spans="1:9" ht="12.75">
      <c r="A304" s="440" t="s">
        <v>458</v>
      </c>
      <c r="B304" s="505" t="s">
        <v>459</v>
      </c>
      <c r="C304" s="505" t="s">
        <v>460</v>
      </c>
      <c r="D304" s="441">
        <v>43</v>
      </c>
      <c r="E304" s="15" t="s">
        <v>189</v>
      </c>
      <c r="F304" s="442" t="s">
        <v>1891</v>
      </c>
      <c r="G304" s="446">
        <v>17.6065</v>
      </c>
      <c r="H304" s="448">
        <f t="shared" si="4"/>
        <v>757.0795</v>
      </c>
      <c r="I304" s="449"/>
    </row>
    <row r="305" spans="1:9" ht="12.75">
      <c r="A305" s="455"/>
      <c r="B305" s="467" t="s">
        <v>461</v>
      </c>
      <c r="C305" s="495" t="s">
        <v>462</v>
      </c>
      <c r="D305" s="456"/>
      <c r="E305" s="457"/>
      <c r="F305" s="442"/>
      <c r="G305" s="446">
        <v>0</v>
      </c>
      <c r="H305" s="448">
        <f t="shared" si="4"/>
        <v>0</v>
      </c>
      <c r="I305" s="449"/>
    </row>
    <row r="306" spans="1:9" ht="12.75">
      <c r="A306" s="455"/>
      <c r="B306" s="495"/>
      <c r="C306" s="495"/>
      <c r="D306" s="456"/>
      <c r="E306" s="457"/>
      <c r="F306" s="442"/>
      <c r="G306" s="446">
        <v>0</v>
      </c>
      <c r="H306" s="448">
        <f t="shared" si="4"/>
        <v>0</v>
      </c>
      <c r="I306" s="449"/>
    </row>
    <row r="307" spans="1:9" ht="12.75">
      <c r="A307" s="440" t="s">
        <v>463</v>
      </c>
      <c r="B307" s="495" t="s">
        <v>464</v>
      </c>
      <c r="C307" s="495" t="s">
        <v>465</v>
      </c>
      <c r="D307" s="456"/>
      <c r="E307" s="457"/>
      <c r="F307" s="442"/>
      <c r="G307" s="446">
        <v>0</v>
      </c>
      <c r="H307" s="448">
        <f t="shared" si="4"/>
        <v>0</v>
      </c>
      <c r="I307" s="449"/>
    </row>
    <row r="308" spans="1:9" ht="25.5">
      <c r="A308" s="450" t="s">
        <v>466</v>
      </c>
      <c r="B308" s="463" t="s">
        <v>467</v>
      </c>
      <c r="C308" s="463" t="s">
        <v>468</v>
      </c>
      <c r="D308" s="441">
        <v>64</v>
      </c>
      <c r="E308" s="15" t="s">
        <v>189</v>
      </c>
      <c r="F308" s="442" t="s">
        <v>469</v>
      </c>
      <c r="G308" s="446">
        <v>273.9645</v>
      </c>
      <c r="H308" s="448">
        <f t="shared" si="4"/>
        <v>17533.728</v>
      </c>
      <c r="I308" s="449"/>
    </row>
    <row r="309" spans="1:9" ht="25.5">
      <c r="A309" s="450" t="s">
        <v>470</v>
      </c>
      <c r="B309" s="463" t="s">
        <v>471</v>
      </c>
      <c r="C309" s="463" t="s">
        <v>472</v>
      </c>
      <c r="D309" s="441">
        <v>71</v>
      </c>
      <c r="E309" s="15" t="s">
        <v>189</v>
      </c>
      <c r="F309" s="442" t="s">
        <v>469</v>
      </c>
      <c r="G309" s="446">
        <v>333.66099999999994</v>
      </c>
      <c r="H309" s="448">
        <f t="shared" si="4"/>
        <v>23689.930999999997</v>
      </c>
      <c r="I309" s="449"/>
    </row>
    <row r="310" spans="1:9" ht="25.5">
      <c r="A310" s="450" t="s">
        <v>473</v>
      </c>
      <c r="B310" s="463" t="s">
        <v>474</v>
      </c>
      <c r="C310" s="463" t="s">
        <v>475</v>
      </c>
      <c r="D310" s="441">
        <v>22</v>
      </c>
      <c r="E310" s="15" t="s">
        <v>189</v>
      </c>
      <c r="F310" s="442" t="s">
        <v>469</v>
      </c>
      <c r="G310" s="446">
        <v>350.7155</v>
      </c>
      <c r="H310" s="448">
        <f t="shared" si="4"/>
        <v>7715.741</v>
      </c>
      <c r="I310" s="449"/>
    </row>
    <row r="311" spans="1:9" ht="25.5">
      <c r="A311" s="450" t="s">
        <v>476</v>
      </c>
      <c r="B311" s="463" t="s">
        <v>477</v>
      </c>
      <c r="C311" s="463" t="s">
        <v>478</v>
      </c>
      <c r="D311" s="441">
        <v>57</v>
      </c>
      <c r="E311" s="15" t="s">
        <v>189</v>
      </c>
      <c r="F311" s="442" t="s">
        <v>469</v>
      </c>
      <c r="G311" s="446">
        <v>282.4975</v>
      </c>
      <c r="H311" s="448">
        <f t="shared" si="4"/>
        <v>16102.3575</v>
      </c>
      <c r="I311" s="449"/>
    </row>
    <row r="312" spans="1:9" ht="25.5">
      <c r="A312" s="450" t="s">
        <v>479</v>
      </c>
      <c r="B312" s="463" t="s">
        <v>480</v>
      </c>
      <c r="C312" s="463" t="s">
        <v>481</v>
      </c>
      <c r="D312" s="441">
        <v>35</v>
      </c>
      <c r="E312" s="15" t="s">
        <v>189</v>
      </c>
      <c r="F312" s="442" t="s">
        <v>469</v>
      </c>
      <c r="G312" s="446">
        <v>316.6065</v>
      </c>
      <c r="H312" s="448">
        <f t="shared" si="4"/>
        <v>11081.227499999999</v>
      </c>
      <c r="I312" s="449"/>
    </row>
    <row r="313" spans="1:9" ht="25.5">
      <c r="A313" s="450" t="s">
        <v>482</v>
      </c>
      <c r="B313" s="463" t="s">
        <v>483</v>
      </c>
      <c r="C313" s="463" t="s">
        <v>484</v>
      </c>
      <c r="D313" s="441">
        <v>49</v>
      </c>
      <c r="E313" s="15" t="s">
        <v>189</v>
      </c>
      <c r="F313" s="442" t="s">
        <v>469</v>
      </c>
      <c r="G313" s="446">
        <v>333.66099999999994</v>
      </c>
      <c r="H313" s="448">
        <f t="shared" si="4"/>
        <v>16349.388999999997</v>
      </c>
      <c r="I313" s="449"/>
    </row>
    <row r="314" spans="1:9" ht="25.5">
      <c r="A314" s="450" t="s">
        <v>485</v>
      </c>
      <c r="B314" s="463" t="s">
        <v>486</v>
      </c>
      <c r="C314" s="463" t="s">
        <v>487</v>
      </c>
      <c r="D314" s="441">
        <v>19</v>
      </c>
      <c r="E314" s="15" t="s">
        <v>189</v>
      </c>
      <c r="F314" s="442" t="s">
        <v>469</v>
      </c>
      <c r="G314" s="446">
        <v>350.7155</v>
      </c>
      <c r="H314" s="448">
        <f t="shared" si="4"/>
        <v>6663.5945</v>
      </c>
      <c r="I314" s="449"/>
    </row>
    <row r="315" spans="1:9" ht="25.5">
      <c r="A315" s="450" t="s">
        <v>488</v>
      </c>
      <c r="B315" s="463" t="s">
        <v>489</v>
      </c>
      <c r="C315" s="463" t="s">
        <v>490</v>
      </c>
      <c r="D315" s="441">
        <v>46</v>
      </c>
      <c r="E315" s="15" t="s">
        <v>189</v>
      </c>
      <c r="F315" s="442" t="s">
        <v>469</v>
      </c>
      <c r="G315" s="446">
        <v>282.4975</v>
      </c>
      <c r="H315" s="448">
        <f t="shared" si="4"/>
        <v>12994.885</v>
      </c>
      <c r="I315" s="449"/>
    </row>
    <row r="316" spans="1:9" ht="25.5">
      <c r="A316" s="450" t="s">
        <v>491</v>
      </c>
      <c r="B316" s="463" t="s">
        <v>492</v>
      </c>
      <c r="C316" s="463" t="s">
        <v>493</v>
      </c>
      <c r="D316" s="441">
        <v>68</v>
      </c>
      <c r="E316" s="15" t="s">
        <v>189</v>
      </c>
      <c r="F316" s="442" t="s">
        <v>469</v>
      </c>
      <c r="G316" s="446">
        <v>316.6065</v>
      </c>
      <c r="H316" s="448">
        <f t="shared" si="4"/>
        <v>21529.242</v>
      </c>
      <c r="I316" s="449"/>
    </row>
    <row r="317" spans="1:9" ht="25.5">
      <c r="A317" s="450" t="s">
        <v>494</v>
      </c>
      <c r="B317" s="463" t="s">
        <v>495</v>
      </c>
      <c r="C317" s="463" t="s">
        <v>496</v>
      </c>
      <c r="D317" s="441">
        <v>14</v>
      </c>
      <c r="E317" s="15" t="s">
        <v>189</v>
      </c>
      <c r="F317" s="442" t="s">
        <v>469</v>
      </c>
      <c r="G317" s="446">
        <v>291.019</v>
      </c>
      <c r="H317" s="448">
        <f t="shared" si="4"/>
        <v>4074.266</v>
      </c>
      <c r="I317" s="449"/>
    </row>
    <row r="318" spans="1:9" ht="12.75">
      <c r="A318" s="450" t="s">
        <v>497</v>
      </c>
      <c r="B318" s="497" t="s">
        <v>498</v>
      </c>
      <c r="C318" s="497" t="s">
        <v>498</v>
      </c>
      <c r="D318" s="441">
        <v>151</v>
      </c>
      <c r="E318" s="15" t="s">
        <v>189</v>
      </c>
      <c r="F318" s="442" t="s">
        <v>469</v>
      </c>
      <c r="G318" s="446">
        <v>368.59799999999996</v>
      </c>
      <c r="H318" s="448">
        <f t="shared" si="4"/>
        <v>55658.297999999995</v>
      </c>
      <c r="I318" s="449"/>
    </row>
    <row r="319" spans="1:9" ht="12.75">
      <c r="A319" s="450" t="s">
        <v>499</v>
      </c>
      <c r="B319" s="497" t="s">
        <v>500</v>
      </c>
      <c r="C319" s="497" t="s">
        <v>500</v>
      </c>
      <c r="D319" s="441">
        <v>411</v>
      </c>
      <c r="E319" s="15" t="s">
        <v>189</v>
      </c>
      <c r="F319" s="442" t="s">
        <v>469</v>
      </c>
      <c r="G319" s="446">
        <v>364.69949999999994</v>
      </c>
      <c r="H319" s="448">
        <f t="shared" si="4"/>
        <v>149891.49449999997</v>
      </c>
      <c r="I319" s="449"/>
    </row>
    <row r="320" spans="1:9" ht="25.5">
      <c r="A320" s="450" t="s">
        <v>501</v>
      </c>
      <c r="B320" s="463" t="s">
        <v>502</v>
      </c>
      <c r="C320" s="463" t="s">
        <v>502</v>
      </c>
      <c r="D320" s="441">
        <v>77</v>
      </c>
      <c r="E320" s="15" t="s">
        <v>189</v>
      </c>
      <c r="F320" s="442" t="s">
        <v>503</v>
      </c>
      <c r="G320" s="446">
        <v>653.4069999999999</v>
      </c>
      <c r="H320" s="448">
        <f t="shared" si="4"/>
        <v>50312.33899999999</v>
      </c>
      <c r="I320" s="449"/>
    </row>
    <row r="321" spans="1:9" ht="12.75">
      <c r="A321" s="450" t="s">
        <v>504</v>
      </c>
      <c r="B321" s="497" t="s">
        <v>505</v>
      </c>
      <c r="C321" s="497" t="s">
        <v>505</v>
      </c>
      <c r="D321" s="441">
        <v>18</v>
      </c>
      <c r="E321" s="15" t="s">
        <v>189</v>
      </c>
      <c r="F321" s="442" t="s">
        <v>506</v>
      </c>
      <c r="G321" s="446">
        <v>329.015</v>
      </c>
      <c r="H321" s="448">
        <f t="shared" si="4"/>
        <v>5922.2699999999995</v>
      </c>
      <c r="I321" s="449"/>
    </row>
    <row r="322" spans="1:9" ht="25.5">
      <c r="A322" s="450" t="s">
        <v>507</v>
      </c>
      <c r="B322" s="463" t="s">
        <v>508</v>
      </c>
      <c r="C322" s="463" t="s">
        <v>508</v>
      </c>
      <c r="D322" s="441">
        <v>43</v>
      </c>
      <c r="E322" s="15" t="s">
        <v>1236</v>
      </c>
      <c r="F322" s="442" t="s">
        <v>509</v>
      </c>
      <c r="G322" s="446">
        <v>105.19049999999999</v>
      </c>
      <c r="H322" s="448">
        <f t="shared" si="4"/>
        <v>4523.191499999999</v>
      </c>
      <c r="I322" s="449"/>
    </row>
    <row r="323" spans="1:9" ht="25.5">
      <c r="A323" s="450" t="s">
        <v>510</v>
      </c>
      <c r="B323" s="463" t="s">
        <v>511</v>
      </c>
      <c r="C323" s="463" t="s">
        <v>512</v>
      </c>
      <c r="D323" s="441">
        <v>75</v>
      </c>
      <c r="E323" s="15" t="s">
        <v>513</v>
      </c>
      <c r="F323" s="442" t="s">
        <v>506</v>
      </c>
      <c r="G323" s="446">
        <v>64.8715</v>
      </c>
      <c r="H323" s="448">
        <f t="shared" si="4"/>
        <v>4865.3625</v>
      </c>
      <c r="I323" s="449"/>
    </row>
    <row r="324" spans="1:9" ht="25.5">
      <c r="A324" s="450" t="s">
        <v>514</v>
      </c>
      <c r="B324" s="463" t="s">
        <v>515</v>
      </c>
      <c r="C324" s="463" t="s">
        <v>516</v>
      </c>
      <c r="D324" s="441">
        <v>40</v>
      </c>
      <c r="E324" s="15" t="s">
        <v>513</v>
      </c>
      <c r="F324" s="442" t="s">
        <v>506</v>
      </c>
      <c r="G324" s="446">
        <v>64.8715</v>
      </c>
      <c r="H324" s="448">
        <f t="shared" si="4"/>
        <v>2594.8599999999997</v>
      </c>
      <c r="I324" s="449"/>
    </row>
    <row r="325" spans="1:9" ht="25.5">
      <c r="A325" s="450" t="s">
        <v>517</v>
      </c>
      <c r="B325" s="463" t="s">
        <v>518</v>
      </c>
      <c r="C325" s="463" t="s">
        <v>518</v>
      </c>
      <c r="D325" s="441">
        <v>30</v>
      </c>
      <c r="E325" s="15" t="s">
        <v>189</v>
      </c>
      <c r="F325" s="442" t="s">
        <v>506</v>
      </c>
      <c r="G325" s="446">
        <v>264.14349999999996</v>
      </c>
      <c r="H325" s="448">
        <f t="shared" si="4"/>
        <v>7924.3049999999985</v>
      </c>
      <c r="I325" s="449"/>
    </row>
    <row r="326" spans="1:9" ht="12.75">
      <c r="A326" s="450" t="s">
        <v>519</v>
      </c>
      <c r="B326" s="497" t="s">
        <v>520</v>
      </c>
      <c r="C326" s="497" t="s">
        <v>521</v>
      </c>
      <c r="D326" s="441">
        <v>12</v>
      </c>
      <c r="E326" s="15" t="s">
        <v>189</v>
      </c>
      <c r="F326" s="442" t="s">
        <v>506</v>
      </c>
      <c r="G326" s="446">
        <v>179.8025</v>
      </c>
      <c r="H326" s="448">
        <f t="shared" si="4"/>
        <v>2157.63</v>
      </c>
      <c r="I326" s="449"/>
    </row>
    <row r="327" spans="1:9" ht="12.75">
      <c r="A327" s="450" t="s">
        <v>522</v>
      </c>
      <c r="B327" s="497" t="s">
        <v>523</v>
      </c>
      <c r="C327" s="497" t="s">
        <v>524</v>
      </c>
      <c r="D327" s="441">
        <v>12</v>
      </c>
      <c r="E327" s="15" t="s">
        <v>189</v>
      </c>
      <c r="F327" s="442" t="s">
        <v>469</v>
      </c>
      <c r="G327" s="446">
        <v>447.0969999999999</v>
      </c>
      <c r="H327" s="448">
        <f t="shared" si="4"/>
        <v>5365.163999999999</v>
      </c>
      <c r="I327" s="449"/>
    </row>
    <row r="328" spans="1:9" ht="12.75">
      <c r="A328" s="450" t="s">
        <v>525</v>
      </c>
      <c r="B328" s="497" t="s">
        <v>526</v>
      </c>
      <c r="C328" s="497" t="s">
        <v>527</v>
      </c>
      <c r="D328" s="441">
        <v>20</v>
      </c>
      <c r="E328" s="15" t="s">
        <v>3002</v>
      </c>
      <c r="F328" s="442"/>
      <c r="G328" s="446">
        <v>106.11049999999999</v>
      </c>
      <c r="H328" s="448">
        <f t="shared" si="4"/>
        <v>2122.2099999999996</v>
      </c>
      <c r="I328" s="449"/>
    </row>
    <row r="329" spans="1:9" ht="12.75">
      <c r="A329" s="450" t="s">
        <v>528</v>
      </c>
      <c r="B329" s="497" t="s">
        <v>529</v>
      </c>
      <c r="C329" s="497" t="s">
        <v>530</v>
      </c>
      <c r="D329" s="441">
        <v>20</v>
      </c>
      <c r="E329" s="15" t="s">
        <v>189</v>
      </c>
      <c r="F329" s="442" t="s">
        <v>506</v>
      </c>
      <c r="G329" s="446">
        <v>179.8025</v>
      </c>
      <c r="H329" s="448">
        <f t="shared" si="4"/>
        <v>3596.05</v>
      </c>
      <c r="I329" s="449"/>
    </row>
    <row r="330" spans="1:9" ht="12.75">
      <c r="A330" s="450" t="s">
        <v>531</v>
      </c>
      <c r="B330" s="497" t="s">
        <v>532</v>
      </c>
      <c r="C330" s="497" t="s">
        <v>532</v>
      </c>
      <c r="D330" s="441">
        <v>21</v>
      </c>
      <c r="E330" s="15" t="s">
        <v>189</v>
      </c>
      <c r="F330" s="442" t="s">
        <v>533</v>
      </c>
      <c r="G330" s="446">
        <v>216.13099999999997</v>
      </c>
      <c r="H330" s="448">
        <f aca="true" t="shared" si="5" ref="H330:H393">G330*D330</f>
        <v>4538.750999999999</v>
      </c>
      <c r="I330" s="449"/>
    </row>
    <row r="331" spans="1:9" ht="12.75">
      <c r="A331" s="450" t="s">
        <v>534</v>
      </c>
      <c r="B331" s="497" t="s">
        <v>535</v>
      </c>
      <c r="C331" s="497" t="s">
        <v>536</v>
      </c>
      <c r="D331" s="441">
        <v>60</v>
      </c>
      <c r="E331" s="15" t="s">
        <v>3002</v>
      </c>
      <c r="F331" s="442"/>
      <c r="G331" s="446">
        <v>106.11049999999999</v>
      </c>
      <c r="H331" s="448">
        <f t="shared" si="5"/>
        <v>6366.629999999999</v>
      </c>
      <c r="I331" s="449"/>
    </row>
    <row r="332" spans="1:9" ht="12.75">
      <c r="A332" s="450" t="s">
        <v>537</v>
      </c>
      <c r="B332" s="497" t="s">
        <v>538</v>
      </c>
      <c r="C332" s="497" t="s">
        <v>538</v>
      </c>
      <c r="D332" s="441">
        <v>7</v>
      </c>
      <c r="E332" s="15" t="s">
        <v>189</v>
      </c>
      <c r="F332" s="442" t="s">
        <v>1891</v>
      </c>
      <c r="G332" s="446">
        <v>238.188</v>
      </c>
      <c r="H332" s="448">
        <f t="shared" si="5"/>
        <v>1667.3159999999998</v>
      </c>
      <c r="I332" s="449"/>
    </row>
    <row r="333" spans="1:9" ht="12.75">
      <c r="A333" s="450" t="s">
        <v>539</v>
      </c>
      <c r="B333" s="497" t="s">
        <v>540</v>
      </c>
      <c r="C333" s="497" t="s">
        <v>541</v>
      </c>
      <c r="D333" s="441">
        <v>8</v>
      </c>
      <c r="E333" s="15" t="s">
        <v>189</v>
      </c>
      <c r="F333" s="442" t="s">
        <v>506</v>
      </c>
      <c r="G333" s="446">
        <v>173.3165</v>
      </c>
      <c r="H333" s="448">
        <f t="shared" si="5"/>
        <v>1386.532</v>
      </c>
      <c r="I333" s="449"/>
    </row>
    <row r="334" spans="1:9" ht="12.75">
      <c r="A334" s="450" t="s">
        <v>542</v>
      </c>
      <c r="B334" s="497" t="s">
        <v>543</v>
      </c>
      <c r="C334" s="497" t="s">
        <v>544</v>
      </c>
      <c r="D334" s="441">
        <v>150</v>
      </c>
      <c r="E334" s="15" t="s">
        <v>189</v>
      </c>
      <c r="F334" s="442" t="s">
        <v>506</v>
      </c>
      <c r="G334" s="446">
        <v>179.8025</v>
      </c>
      <c r="H334" s="448">
        <f t="shared" si="5"/>
        <v>26970.375</v>
      </c>
      <c r="I334" s="449"/>
    </row>
    <row r="335" spans="1:9" ht="25.5">
      <c r="A335" s="450" t="s">
        <v>545</v>
      </c>
      <c r="B335" s="463" t="s">
        <v>546</v>
      </c>
      <c r="C335" s="463" t="s">
        <v>547</v>
      </c>
      <c r="D335" s="441">
        <v>75</v>
      </c>
      <c r="E335" s="15" t="s">
        <v>1236</v>
      </c>
      <c r="F335" s="442" t="s">
        <v>506</v>
      </c>
      <c r="G335" s="446">
        <v>64.8715</v>
      </c>
      <c r="H335" s="448">
        <f t="shared" si="5"/>
        <v>4865.3625</v>
      </c>
      <c r="I335" s="449"/>
    </row>
    <row r="336" spans="1:9" ht="25.5">
      <c r="A336" s="450" t="s">
        <v>548</v>
      </c>
      <c r="B336" s="463" t="s">
        <v>2154</v>
      </c>
      <c r="C336" s="463" t="s">
        <v>2155</v>
      </c>
      <c r="D336" s="441">
        <v>35</v>
      </c>
      <c r="E336" s="15" t="s">
        <v>1236</v>
      </c>
      <c r="F336" s="442" t="s">
        <v>506</v>
      </c>
      <c r="G336" s="446">
        <v>64.8715</v>
      </c>
      <c r="H336" s="448">
        <f t="shared" si="5"/>
        <v>2270.5025</v>
      </c>
      <c r="I336" s="449"/>
    </row>
    <row r="337" spans="1:9" ht="12.75">
      <c r="A337" s="450" t="s">
        <v>2156</v>
      </c>
      <c r="B337" s="497" t="s">
        <v>2157</v>
      </c>
      <c r="C337" s="497" t="s">
        <v>2157</v>
      </c>
      <c r="D337" s="441">
        <v>60</v>
      </c>
      <c r="E337" s="15" t="s">
        <v>189</v>
      </c>
      <c r="F337" s="442" t="s">
        <v>506</v>
      </c>
      <c r="G337" s="446">
        <v>264.14349999999996</v>
      </c>
      <c r="H337" s="448">
        <f t="shared" si="5"/>
        <v>15848.609999999997</v>
      </c>
      <c r="I337" s="449"/>
    </row>
    <row r="338" spans="1:9" ht="25.5">
      <c r="A338" s="450" t="s">
        <v>2158</v>
      </c>
      <c r="B338" s="463" t="s">
        <v>2159</v>
      </c>
      <c r="C338" s="463" t="s">
        <v>2159</v>
      </c>
      <c r="D338" s="441">
        <v>19</v>
      </c>
      <c r="E338" s="15" t="s">
        <v>189</v>
      </c>
      <c r="F338" s="442" t="s">
        <v>2160</v>
      </c>
      <c r="G338" s="446">
        <v>620.6435</v>
      </c>
      <c r="H338" s="448">
        <f t="shared" si="5"/>
        <v>11792.2265</v>
      </c>
      <c r="I338" s="449"/>
    </row>
    <row r="339" spans="1:9" ht="25.5">
      <c r="A339" s="450" t="s">
        <v>2161</v>
      </c>
      <c r="B339" s="463" t="s">
        <v>2162</v>
      </c>
      <c r="C339" s="463" t="s">
        <v>2162</v>
      </c>
      <c r="D339" s="441">
        <v>185</v>
      </c>
      <c r="E339" s="15" t="s">
        <v>189</v>
      </c>
      <c r="F339" s="442" t="s">
        <v>1891</v>
      </c>
      <c r="G339" s="446">
        <v>173.3165</v>
      </c>
      <c r="H339" s="448">
        <f t="shared" si="5"/>
        <v>32063.552499999998</v>
      </c>
      <c r="I339" s="449"/>
    </row>
    <row r="340" spans="1:9" ht="25.5">
      <c r="A340" s="450" t="s">
        <v>2163</v>
      </c>
      <c r="B340" s="463" t="s">
        <v>2164</v>
      </c>
      <c r="C340" s="463" t="s">
        <v>2164</v>
      </c>
      <c r="D340" s="441">
        <v>59</v>
      </c>
      <c r="E340" s="15" t="s">
        <v>189</v>
      </c>
      <c r="F340" s="442" t="s">
        <v>506</v>
      </c>
      <c r="G340" s="446">
        <v>367.9425</v>
      </c>
      <c r="H340" s="448">
        <f t="shared" si="5"/>
        <v>21708.6075</v>
      </c>
      <c r="I340" s="449"/>
    </row>
    <row r="341" spans="1:9" ht="12.75">
      <c r="A341" s="450" t="s">
        <v>2165</v>
      </c>
      <c r="B341" s="497" t="s">
        <v>2166</v>
      </c>
      <c r="C341" s="497" t="s">
        <v>2166</v>
      </c>
      <c r="D341" s="441">
        <v>192</v>
      </c>
      <c r="E341" s="15" t="s">
        <v>189</v>
      </c>
      <c r="F341" s="442" t="s">
        <v>469</v>
      </c>
      <c r="G341" s="446">
        <v>148.6605</v>
      </c>
      <c r="H341" s="448">
        <f t="shared" si="5"/>
        <v>28542.816000000003</v>
      </c>
      <c r="I341" s="449"/>
    </row>
    <row r="342" spans="1:9" ht="12.75">
      <c r="A342" s="450" t="s">
        <v>2167</v>
      </c>
      <c r="B342" s="497" t="s">
        <v>2168</v>
      </c>
      <c r="C342" s="497" t="s">
        <v>2169</v>
      </c>
      <c r="D342" s="441">
        <v>450</v>
      </c>
      <c r="E342" s="15" t="s">
        <v>3002</v>
      </c>
      <c r="F342" s="442"/>
      <c r="G342" s="446">
        <v>106.11049999999999</v>
      </c>
      <c r="H342" s="448">
        <f t="shared" si="5"/>
        <v>47749.72499999999</v>
      </c>
      <c r="I342" s="449"/>
    </row>
    <row r="343" spans="1:9" ht="12.75">
      <c r="A343" s="450" t="s">
        <v>2170</v>
      </c>
      <c r="B343" s="497" t="s">
        <v>2171</v>
      </c>
      <c r="C343" s="497" t="s">
        <v>2171</v>
      </c>
      <c r="D343" s="441">
        <v>85</v>
      </c>
      <c r="E343" s="15" t="s">
        <v>189</v>
      </c>
      <c r="F343" s="442" t="s">
        <v>1891</v>
      </c>
      <c r="G343" s="446">
        <v>199.2605</v>
      </c>
      <c r="H343" s="448">
        <f t="shared" si="5"/>
        <v>16937.1425</v>
      </c>
      <c r="I343" s="449"/>
    </row>
    <row r="344" spans="1:9" ht="12.75">
      <c r="A344" s="450" t="s">
        <v>2172</v>
      </c>
      <c r="B344" s="497" t="s">
        <v>2173</v>
      </c>
      <c r="C344" s="497" t="s">
        <v>2173</v>
      </c>
      <c r="D344" s="441">
        <v>96</v>
      </c>
      <c r="E344" s="15" t="s">
        <v>189</v>
      </c>
      <c r="F344" s="442" t="s">
        <v>469</v>
      </c>
      <c r="G344" s="446">
        <v>343.29799999999994</v>
      </c>
      <c r="H344" s="448">
        <f t="shared" si="5"/>
        <v>32956.60799999999</v>
      </c>
      <c r="I344" s="449"/>
    </row>
    <row r="345" spans="1:9" ht="25.5">
      <c r="A345" s="450" t="s">
        <v>2174</v>
      </c>
      <c r="B345" s="463" t="s">
        <v>2175</v>
      </c>
      <c r="C345" s="463" t="s">
        <v>2176</v>
      </c>
      <c r="D345" s="441">
        <v>126</v>
      </c>
      <c r="E345" s="15" t="s">
        <v>189</v>
      </c>
      <c r="F345" s="442" t="s">
        <v>506</v>
      </c>
      <c r="G345" s="446">
        <v>588.5239999999999</v>
      </c>
      <c r="H345" s="448">
        <f t="shared" si="5"/>
        <v>74154.02399999999</v>
      </c>
      <c r="I345" s="449"/>
    </row>
    <row r="346" spans="1:9" ht="12.75">
      <c r="A346" s="450" t="s">
        <v>2177</v>
      </c>
      <c r="B346" s="497" t="s">
        <v>2178</v>
      </c>
      <c r="C346" s="497" t="s">
        <v>2178</v>
      </c>
      <c r="D346" s="441">
        <v>11</v>
      </c>
      <c r="E346" s="15" t="s">
        <v>189</v>
      </c>
      <c r="F346" s="442" t="s">
        <v>506</v>
      </c>
      <c r="G346" s="446">
        <v>134.38899999999998</v>
      </c>
      <c r="H346" s="448">
        <f t="shared" si="5"/>
        <v>1478.2789999999998</v>
      </c>
      <c r="I346" s="449"/>
    </row>
    <row r="347" spans="1:9" ht="25.5">
      <c r="A347" s="450" t="s">
        <v>2179</v>
      </c>
      <c r="B347" s="463" t="s">
        <v>2180</v>
      </c>
      <c r="C347" s="463" t="s">
        <v>2180</v>
      </c>
      <c r="D347" s="441">
        <v>55</v>
      </c>
      <c r="E347" s="15" t="s">
        <v>189</v>
      </c>
      <c r="F347" s="442" t="s">
        <v>1891</v>
      </c>
      <c r="G347" s="446">
        <v>160.34449999999998</v>
      </c>
      <c r="H347" s="448">
        <f t="shared" si="5"/>
        <v>8818.947499999998</v>
      </c>
      <c r="I347" s="449"/>
    </row>
    <row r="348" spans="1:9" ht="25.5">
      <c r="A348" s="450" t="s">
        <v>2181</v>
      </c>
      <c r="B348" s="463" t="s">
        <v>2182</v>
      </c>
      <c r="C348" s="463" t="s">
        <v>2182</v>
      </c>
      <c r="D348" s="441">
        <v>306</v>
      </c>
      <c r="E348" s="15" t="s">
        <v>189</v>
      </c>
      <c r="F348" s="442" t="s">
        <v>506</v>
      </c>
      <c r="G348" s="446">
        <v>173.3165</v>
      </c>
      <c r="H348" s="448">
        <f t="shared" si="5"/>
        <v>53034.848999999995</v>
      </c>
      <c r="I348" s="449"/>
    </row>
    <row r="349" spans="1:9" ht="12.75">
      <c r="A349" s="450" t="s">
        <v>2183</v>
      </c>
      <c r="B349" s="497" t="s">
        <v>2184</v>
      </c>
      <c r="C349" s="497" t="s">
        <v>2184</v>
      </c>
      <c r="D349" s="441">
        <v>204</v>
      </c>
      <c r="E349" s="15" t="s">
        <v>189</v>
      </c>
      <c r="F349" s="442" t="s">
        <v>506</v>
      </c>
      <c r="G349" s="446">
        <v>393.89799999999997</v>
      </c>
      <c r="H349" s="448">
        <f t="shared" si="5"/>
        <v>80355.192</v>
      </c>
      <c r="I349" s="449"/>
    </row>
    <row r="350" spans="1:9" ht="12.75">
      <c r="A350" s="450" t="s">
        <v>2185</v>
      </c>
      <c r="B350" s="497" t="s">
        <v>2186</v>
      </c>
      <c r="C350" s="497" t="s">
        <v>2187</v>
      </c>
      <c r="D350" s="441">
        <v>408</v>
      </c>
      <c r="E350" s="15" t="s">
        <v>1236</v>
      </c>
      <c r="F350" s="442"/>
      <c r="G350" s="446">
        <v>106.11049999999999</v>
      </c>
      <c r="H350" s="448">
        <f t="shared" si="5"/>
        <v>43293.083999999995</v>
      </c>
      <c r="I350" s="449"/>
    </row>
    <row r="351" spans="1:9" ht="25.5">
      <c r="A351" s="450" t="s">
        <v>2188</v>
      </c>
      <c r="B351" s="463" t="s">
        <v>2189</v>
      </c>
      <c r="C351" s="463" t="s">
        <v>2189</v>
      </c>
      <c r="D351" s="441">
        <v>714</v>
      </c>
      <c r="E351" s="15" t="s">
        <v>189</v>
      </c>
      <c r="F351" s="442" t="s">
        <v>2190</v>
      </c>
      <c r="G351" s="446">
        <v>177.951</v>
      </c>
      <c r="H351" s="448">
        <f t="shared" si="5"/>
        <v>127057.014</v>
      </c>
      <c r="I351" s="449"/>
    </row>
    <row r="352" spans="1:9" ht="12.75">
      <c r="A352" s="450" t="s">
        <v>2191</v>
      </c>
      <c r="B352" s="497" t="s">
        <v>2192</v>
      </c>
      <c r="C352" s="497" t="s">
        <v>2192</v>
      </c>
      <c r="D352" s="441">
        <v>1</v>
      </c>
      <c r="E352" s="15" t="s">
        <v>983</v>
      </c>
      <c r="F352" s="442"/>
      <c r="G352" s="446">
        <v>5004.8</v>
      </c>
      <c r="H352" s="448">
        <f t="shared" si="5"/>
        <v>5004.8</v>
      </c>
      <c r="I352" s="449"/>
    </row>
    <row r="353" spans="1:9" ht="12.75">
      <c r="A353" s="450" t="s">
        <v>2193</v>
      </c>
      <c r="B353" s="497" t="s">
        <v>2194</v>
      </c>
      <c r="C353" s="497" t="s">
        <v>2195</v>
      </c>
      <c r="D353" s="441"/>
      <c r="E353" s="15" t="s">
        <v>189</v>
      </c>
      <c r="F353" s="442" t="s">
        <v>506</v>
      </c>
      <c r="G353" s="446">
        <v>374.42849999999993</v>
      </c>
      <c r="H353" s="448">
        <f t="shared" si="5"/>
        <v>0</v>
      </c>
      <c r="I353" s="449"/>
    </row>
    <row r="354" spans="1:9" ht="25.5">
      <c r="A354" s="450" t="s">
        <v>2196</v>
      </c>
      <c r="B354" s="463" t="s">
        <v>2197</v>
      </c>
      <c r="C354" s="463" t="s">
        <v>2198</v>
      </c>
      <c r="D354" s="441">
        <v>21</v>
      </c>
      <c r="E354" s="15" t="s">
        <v>189</v>
      </c>
      <c r="F354" s="442" t="s">
        <v>506</v>
      </c>
      <c r="G354" s="446">
        <v>212.244</v>
      </c>
      <c r="H354" s="448">
        <f t="shared" si="5"/>
        <v>4457.124</v>
      </c>
      <c r="I354" s="449"/>
    </row>
    <row r="355" spans="1:9" ht="12.75">
      <c r="A355" s="450" t="s">
        <v>2199</v>
      </c>
      <c r="B355" s="497" t="s">
        <v>2200</v>
      </c>
      <c r="C355" s="497" t="s">
        <v>2201</v>
      </c>
      <c r="D355" s="441">
        <v>21</v>
      </c>
      <c r="E355" s="15" t="s">
        <v>189</v>
      </c>
      <c r="F355" s="442" t="s">
        <v>533</v>
      </c>
      <c r="G355" s="446">
        <v>693.0704999999999</v>
      </c>
      <c r="H355" s="448">
        <f t="shared" si="5"/>
        <v>14554.480499999998</v>
      </c>
      <c r="I355" s="449"/>
    </row>
    <row r="356" spans="1:9" ht="12.75">
      <c r="A356" s="450" t="s">
        <v>2196</v>
      </c>
      <c r="B356" s="497" t="s">
        <v>2202</v>
      </c>
      <c r="C356" s="497" t="s">
        <v>2203</v>
      </c>
      <c r="D356" s="441">
        <v>195</v>
      </c>
      <c r="E356" s="15" t="s">
        <v>189</v>
      </c>
      <c r="F356" s="442" t="s">
        <v>506</v>
      </c>
      <c r="G356" s="446">
        <v>147.36099999999996</v>
      </c>
      <c r="H356" s="448">
        <f t="shared" si="5"/>
        <v>28735.394999999993</v>
      </c>
      <c r="I356" s="449"/>
    </row>
    <row r="357" spans="1:9" ht="12.75">
      <c r="A357" s="450" t="s">
        <v>2196</v>
      </c>
      <c r="B357" s="497" t="s">
        <v>2204</v>
      </c>
      <c r="C357" s="497" t="s">
        <v>2205</v>
      </c>
      <c r="D357" s="441">
        <v>2</v>
      </c>
      <c r="E357" s="15" t="s">
        <v>983</v>
      </c>
      <c r="F357" s="442" t="s">
        <v>533</v>
      </c>
      <c r="G357" s="446">
        <v>43096.928499999995</v>
      </c>
      <c r="H357" s="448">
        <f t="shared" si="5"/>
        <v>86193.85699999999</v>
      </c>
      <c r="I357" s="449"/>
    </row>
    <row r="358" spans="1:9" ht="12.75">
      <c r="A358" s="450"/>
      <c r="B358" s="497" t="s">
        <v>2206</v>
      </c>
      <c r="C358" s="497" t="s">
        <v>2206</v>
      </c>
      <c r="D358" s="441"/>
      <c r="E358" s="15"/>
      <c r="F358" s="442"/>
      <c r="G358" s="446">
        <v>0</v>
      </c>
      <c r="H358" s="448">
        <f t="shared" si="5"/>
        <v>0</v>
      </c>
      <c r="I358" s="449"/>
    </row>
    <row r="359" spans="1:9" ht="12.75">
      <c r="A359" s="450" t="s">
        <v>2196</v>
      </c>
      <c r="B359" s="497" t="s">
        <v>2207</v>
      </c>
      <c r="C359" s="497" t="s">
        <v>2207</v>
      </c>
      <c r="D359" s="441">
        <v>15</v>
      </c>
      <c r="E359" s="15" t="s">
        <v>189</v>
      </c>
      <c r="F359" s="442" t="s">
        <v>533</v>
      </c>
      <c r="G359" s="446">
        <v>379.063</v>
      </c>
      <c r="H359" s="448">
        <f t="shared" si="5"/>
        <v>5685.945</v>
      </c>
      <c r="I359" s="449"/>
    </row>
    <row r="360" spans="1:9" ht="25.5">
      <c r="A360" s="450" t="s">
        <v>2196</v>
      </c>
      <c r="B360" s="463" t="s">
        <v>2208</v>
      </c>
      <c r="C360" s="463" t="s">
        <v>2209</v>
      </c>
      <c r="D360" s="441">
        <v>33</v>
      </c>
      <c r="E360" s="15" t="s">
        <v>189</v>
      </c>
      <c r="F360" s="442" t="s">
        <v>506</v>
      </c>
      <c r="G360" s="446">
        <v>398.5325</v>
      </c>
      <c r="H360" s="448">
        <f t="shared" si="5"/>
        <v>13151.5725</v>
      </c>
      <c r="I360" s="449"/>
    </row>
    <row r="361" spans="1:9" ht="25.5">
      <c r="A361" s="450" t="s">
        <v>2210</v>
      </c>
      <c r="B361" s="463" t="s">
        <v>2211</v>
      </c>
      <c r="C361" s="463" t="s">
        <v>2212</v>
      </c>
      <c r="D361" s="441">
        <v>30</v>
      </c>
      <c r="E361" s="15" t="s">
        <v>189</v>
      </c>
      <c r="F361" s="442" t="s">
        <v>533</v>
      </c>
      <c r="G361" s="446">
        <v>704.3865</v>
      </c>
      <c r="H361" s="448">
        <f t="shared" si="5"/>
        <v>21131.594999999998</v>
      </c>
      <c r="I361" s="449"/>
    </row>
    <row r="362" spans="1:9" ht="12.75">
      <c r="A362" s="455"/>
      <c r="B362" s="495" t="s">
        <v>2213</v>
      </c>
      <c r="C362" s="495" t="s">
        <v>2214</v>
      </c>
      <c r="D362" s="456"/>
      <c r="E362" s="457"/>
      <c r="F362" s="442"/>
      <c r="G362" s="446">
        <v>0</v>
      </c>
      <c r="H362" s="448">
        <f t="shared" si="5"/>
        <v>0</v>
      </c>
      <c r="I362" s="449"/>
    </row>
    <row r="363" spans="1:9" ht="12.75">
      <c r="A363" s="440" t="s">
        <v>2215</v>
      </c>
      <c r="B363" s="495" t="s">
        <v>2216</v>
      </c>
      <c r="C363" s="495" t="s">
        <v>1990</v>
      </c>
      <c r="D363" s="441"/>
      <c r="E363" s="15"/>
      <c r="F363" s="442"/>
      <c r="G363" s="446">
        <v>0</v>
      </c>
      <c r="H363" s="448">
        <f t="shared" si="5"/>
        <v>0</v>
      </c>
      <c r="I363" s="449"/>
    </row>
    <row r="364" spans="1:9" ht="57.75" customHeight="1">
      <c r="A364" s="470"/>
      <c r="B364" s="463" t="s">
        <v>2217</v>
      </c>
      <c r="C364" s="463" t="s">
        <v>2218</v>
      </c>
      <c r="D364" s="441"/>
      <c r="E364" s="15"/>
      <c r="F364" s="442"/>
      <c r="G364" s="446">
        <v>0</v>
      </c>
      <c r="H364" s="448">
        <f t="shared" si="5"/>
        <v>0</v>
      </c>
      <c r="I364" s="449"/>
    </row>
    <row r="365" spans="1:9" ht="12.75">
      <c r="A365" s="440" t="s">
        <v>2219</v>
      </c>
      <c r="B365" s="495" t="s">
        <v>2220</v>
      </c>
      <c r="C365" s="495" t="s">
        <v>1991</v>
      </c>
      <c r="D365" s="441"/>
      <c r="E365" s="15"/>
      <c r="F365" s="442"/>
      <c r="G365" s="446">
        <v>0</v>
      </c>
      <c r="H365" s="448">
        <f t="shared" si="5"/>
        <v>0</v>
      </c>
      <c r="I365" s="449"/>
    </row>
    <row r="366" spans="1:9" ht="25.5">
      <c r="A366" s="470"/>
      <c r="B366" s="463" t="s">
        <v>2221</v>
      </c>
      <c r="C366" s="463" t="s">
        <v>2222</v>
      </c>
      <c r="D366" s="441"/>
      <c r="E366" s="15"/>
      <c r="F366" s="442"/>
      <c r="G366" s="446">
        <v>0</v>
      </c>
      <c r="H366" s="448">
        <f t="shared" si="5"/>
        <v>0</v>
      </c>
      <c r="I366" s="449"/>
    </row>
    <row r="367" spans="1:9" ht="12.75">
      <c r="A367" s="450" t="s">
        <v>2223</v>
      </c>
      <c r="B367" s="497" t="s">
        <v>2224</v>
      </c>
      <c r="C367" s="497" t="s">
        <v>2224</v>
      </c>
      <c r="D367" s="441">
        <v>500</v>
      </c>
      <c r="E367" s="15" t="s">
        <v>1236</v>
      </c>
      <c r="F367" s="442" t="s">
        <v>2225</v>
      </c>
      <c r="G367" s="446">
        <v>4.646</v>
      </c>
      <c r="H367" s="448">
        <f t="shared" si="5"/>
        <v>2323</v>
      </c>
      <c r="I367" s="449"/>
    </row>
    <row r="368" spans="1:9" ht="12.75">
      <c r="A368" s="450" t="s">
        <v>2226</v>
      </c>
      <c r="B368" s="497" t="s">
        <v>2227</v>
      </c>
      <c r="C368" s="497" t="s">
        <v>2227</v>
      </c>
      <c r="D368" s="441">
        <v>100</v>
      </c>
      <c r="E368" s="15" t="s">
        <v>1236</v>
      </c>
      <c r="F368" s="442" t="s">
        <v>2225</v>
      </c>
      <c r="G368" s="446">
        <v>6.67</v>
      </c>
      <c r="H368" s="448">
        <f t="shared" si="5"/>
        <v>667</v>
      </c>
      <c r="I368" s="449"/>
    </row>
    <row r="369" spans="1:9" ht="12.75">
      <c r="A369" s="450" t="s">
        <v>2228</v>
      </c>
      <c r="B369" s="497" t="s">
        <v>2229</v>
      </c>
      <c r="C369" s="497" t="s">
        <v>2229</v>
      </c>
      <c r="D369" s="441">
        <v>100</v>
      </c>
      <c r="E369" s="15" t="s">
        <v>1236</v>
      </c>
      <c r="F369" s="442" t="s">
        <v>2225</v>
      </c>
      <c r="G369" s="446">
        <v>15.64</v>
      </c>
      <c r="H369" s="448">
        <f t="shared" si="5"/>
        <v>1564</v>
      </c>
      <c r="I369" s="449"/>
    </row>
    <row r="370" spans="1:9" ht="12.75">
      <c r="A370" s="440" t="s">
        <v>2230</v>
      </c>
      <c r="B370" s="495" t="s">
        <v>2231</v>
      </c>
      <c r="C370" s="495" t="s">
        <v>2232</v>
      </c>
      <c r="D370" s="441"/>
      <c r="E370" s="15"/>
      <c r="F370" s="442"/>
      <c r="G370" s="446">
        <v>0</v>
      </c>
      <c r="H370" s="448">
        <f t="shared" si="5"/>
        <v>0</v>
      </c>
      <c r="I370" s="449"/>
    </row>
    <row r="371" spans="1:9" ht="25.5">
      <c r="A371" s="470"/>
      <c r="B371" s="463" t="s">
        <v>2233</v>
      </c>
      <c r="C371" s="463" t="s">
        <v>1992</v>
      </c>
      <c r="D371" s="441"/>
      <c r="E371" s="15"/>
      <c r="F371" s="442"/>
      <c r="G371" s="446">
        <v>0</v>
      </c>
      <c r="H371" s="448">
        <f t="shared" si="5"/>
        <v>0</v>
      </c>
      <c r="I371" s="449"/>
    </row>
    <row r="372" spans="1:9" ht="12.75">
      <c r="A372" s="450" t="s">
        <v>2234</v>
      </c>
      <c r="B372" s="497" t="s">
        <v>2235</v>
      </c>
      <c r="C372" s="497" t="s">
        <v>2235</v>
      </c>
      <c r="D372" s="441">
        <v>55000</v>
      </c>
      <c r="E372" s="15" t="s">
        <v>1236</v>
      </c>
      <c r="F372" s="442" t="s">
        <v>2236</v>
      </c>
      <c r="G372" s="446">
        <v>0.8969999999999999</v>
      </c>
      <c r="H372" s="448">
        <f t="shared" si="5"/>
        <v>49334.99999999999</v>
      </c>
      <c r="I372" s="449"/>
    </row>
    <row r="373" spans="1:9" ht="12.75">
      <c r="A373" s="450" t="s">
        <v>2237</v>
      </c>
      <c r="B373" s="497" t="s">
        <v>2238</v>
      </c>
      <c r="C373" s="497" t="s">
        <v>2238</v>
      </c>
      <c r="D373" s="441">
        <v>1500</v>
      </c>
      <c r="E373" s="15" t="s">
        <v>1236</v>
      </c>
      <c r="F373" s="442" t="s">
        <v>2236</v>
      </c>
      <c r="G373" s="446">
        <v>1.0005</v>
      </c>
      <c r="H373" s="448">
        <f t="shared" si="5"/>
        <v>1500.75</v>
      </c>
      <c r="I373" s="449"/>
    </row>
    <row r="374" spans="1:9" ht="12.75">
      <c r="A374" s="450" t="s">
        <v>2239</v>
      </c>
      <c r="B374" s="497" t="s">
        <v>2240</v>
      </c>
      <c r="C374" s="497" t="s">
        <v>2240</v>
      </c>
      <c r="D374" s="441">
        <v>100</v>
      </c>
      <c r="E374" s="15" t="s">
        <v>1236</v>
      </c>
      <c r="F374" s="442" t="s">
        <v>2241</v>
      </c>
      <c r="G374" s="446">
        <v>2.0469999999999997</v>
      </c>
      <c r="H374" s="448">
        <f t="shared" si="5"/>
        <v>204.69999999999996</v>
      </c>
      <c r="I374" s="449"/>
    </row>
    <row r="375" spans="1:9" ht="12.75">
      <c r="A375" s="450" t="s">
        <v>2242</v>
      </c>
      <c r="B375" s="497" t="s">
        <v>2243</v>
      </c>
      <c r="C375" s="497" t="s">
        <v>2243</v>
      </c>
      <c r="D375" s="441">
        <v>50</v>
      </c>
      <c r="E375" s="15" t="s">
        <v>1236</v>
      </c>
      <c r="F375" s="442" t="s">
        <v>2241</v>
      </c>
      <c r="G375" s="446">
        <v>2.7944999999999998</v>
      </c>
      <c r="H375" s="448">
        <f t="shared" si="5"/>
        <v>139.725</v>
      </c>
      <c r="I375" s="449"/>
    </row>
    <row r="376" spans="1:9" ht="12.75">
      <c r="A376" s="450" t="s">
        <v>2244</v>
      </c>
      <c r="B376" s="497" t="s">
        <v>2245</v>
      </c>
      <c r="C376" s="497" t="s">
        <v>2245</v>
      </c>
      <c r="D376" s="441">
        <v>1000</v>
      </c>
      <c r="E376" s="15" t="s">
        <v>1236</v>
      </c>
      <c r="F376" s="442" t="s">
        <v>2241</v>
      </c>
      <c r="G376" s="446">
        <v>6.877</v>
      </c>
      <c r="H376" s="448">
        <f t="shared" si="5"/>
        <v>6877</v>
      </c>
      <c r="I376" s="449"/>
    </row>
    <row r="377" spans="1:9" ht="12.75">
      <c r="A377" s="455"/>
      <c r="B377" s="495" t="s">
        <v>2605</v>
      </c>
      <c r="C377" s="495" t="s">
        <v>2606</v>
      </c>
      <c r="D377" s="456"/>
      <c r="E377" s="457"/>
      <c r="F377" s="442"/>
      <c r="G377" s="446">
        <v>0</v>
      </c>
      <c r="H377" s="448">
        <f t="shared" si="5"/>
        <v>0</v>
      </c>
      <c r="I377" s="449"/>
    </row>
    <row r="378" spans="1:9" ht="12.75">
      <c r="A378" s="458"/>
      <c r="B378" s="500"/>
      <c r="C378" s="500"/>
      <c r="D378" s="459"/>
      <c r="E378" s="459"/>
      <c r="F378" s="442"/>
      <c r="G378" s="446">
        <v>0</v>
      </c>
      <c r="H378" s="448">
        <f t="shared" si="5"/>
        <v>0</v>
      </c>
      <c r="I378" s="449"/>
    </row>
    <row r="379" spans="1:9" ht="12.75">
      <c r="A379" s="440" t="s">
        <v>2246</v>
      </c>
      <c r="B379" s="495" t="s">
        <v>2247</v>
      </c>
      <c r="C379" s="495" t="s">
        <v>2248</v>
      </c>
      <c r="D379" s="441"/>
      <c r="E379" s="15"/>
      <c r="F379" s="442"/>
      <c r="G379" s="446">
        <v>0</v>
      </c>
      <c r="H379" s="448">
        <f t="shared" si="5"/>
        <v>0</v>
      </c>
      <c r="I379" s="449"/>
    </row>
    <row r="380" spans="1:9" ht="12.75">
      <c r="A380" s="440" t="s">
        <v>2249</v>
      </c>
      <c r="B380" s="495" t="s">
        <v>2250</v>
      </c>
      <c r="C380" s="495" t="s">
        <v>1993</v>
      </c>
      <c r="D380" s="441"/>
      <c r="E380" s="15"/>
      <c r="F380" s="442"/>
      <c r="G380" s="446">
        <v>0</v>
      </c>
      <c r="H380" s="448">
        <f t="shared" si="5"/>
        <v>0</v>
      </c>
      <c r="I380" s="449"/>
    </row>
    <row r="381" spans="1:9" ht="12.75">
      <c r="A381" s="440"/>
      <c r="B381" s="497" t="s">
        <v>2251</v>
      </c>
      <c r="C381" s="497" t="s">
        <v>2641</v>
      </c>
      <c r="D381" s="441">
        <v>2</v>
      </c>
      <c r="E381" s="15" t="s">
        <v>3057</v>
      </c>
      <c r="F381" s="442" t="s">
        <v>2642</v>
      </c>
      <c r="G381" s="446">
        <v>230696.486</v>
      </c>
      <c r="H381" s="448">
        <f t="shared" si="5"/>
        <v>461392.972</v>
      </c>
      <c r="I381" s="449"/>
    </row>
    <row r="382" spans="1:9" ht="12.75">
      <c r="A382" s="440"/>
      <c r="B382" s="497" t="s">
        <v>2643</v>
      </c>
      <c r="C382" s="497" t="s">
        <v>1994</v>
      </c>
      <c r="D382" s="441">
        <v>2</v>
      </c>
      <c r="E382" s="15" t="s">
        <v>3057</v>
      </c>
      <c r="F382" s="442" t="s">
        <v>2642</v>
      </c>
      <c r="G382" s="446">
        <v>125533.1375</v>
      </c>
      <c r="H382" s="448">
        <f t="shared" si="5"/>
        <v>251066.275</v>
      </c>
      <c r="I382" s="449"/>
    </row>
    <row r="383" spans="1:9" ht="12.75">
      <c r="A383" s="440"/>
      <c r="B383" s="497" t="s">
        <v>2644</v>
      </c>
      <c r="C383" s="497" t="s">
        <v>1995</v>
      </c>
      <c r="D383" s="441">
        <v>2</v>
      </c>
      <c r="E383" s="15" t="s">
        <v>3057</v>
      </c>
      <c r="F383" s="442" t="s">
        <v>2642</v>
      </c>
      <c r="G383" s="446">
        <v>97988.59049999999</v>
      </c>
      <c r="H383" s="448">
        <f t="shared" si="5"/>
        <v>195977.18099999998</v>
      </c>
      <c r="I383" s="449"/>
    </row>
    <row r="384" spans="1:9" ht="12.75">
      <c r="A384" s="455"/>
      <c r="B384" s="495" t="s">
        <v>2605</v>
      </c>
      <c r="C384" s="495" t="s">
        <v>2606</v>
      </c>
      <c r="D384" s="456"/>
      <c r="E384" s="457"/>
      <c r="F384" s="442"/>
      <c r="G384" s="446">
        <v>0</v>
      </c>
      <c r="H384" s="448">
        <f t="shared" si="5"/>
        <v>0</v>
      </c>
      <c r="I384" s="449"/>
    </row>
    <row r="385" spans="1:9" ht="12.75">
      <c r="A385" s="458"/>
      <c r="B385" s="500"/>
      <c r="C385" s="500"/>
      <c r="D385" s="459"/>
      <c r="E385" s="459"/>
      <c r="F385" s="442"/>
      <c r="G385" s="446">
        <v>0</v>
      </c>
      <c r="H385" s="448">
        <f t="shared" si="5"/>
        <v>0</v>
      </c>
      <c r="I385" s="449"/>
    </row>
    <row r="386" spans="1:9" ht="12.75">
      <c r="A386" s="440" t="s">
        <v>2645</v>
      </c>
      <c r="B386" s="495" t="s">
        <v>2646</v>
      </c>
      <c r="C386" s="495" t="s">
        <v>2647</v>
      </c>
      <c r="D386" s="441"/>
      <c r="E386" s="15"/>
      <c r="F386" s="442"/>
      <c r="G386" s="446">
        <v>0</v>
      </c>
      <c r="H386" s="448">
        <f t="shared" si="5"/>
        <v>0</v>
      </c>
      <c r="I386" s="449"/>
    </row>
    <row r="387" spans="1:9" ht="76.5">
      <c r="A387" s="440" t="s">
        <v>3499</v>
      </c>
      <c r="B387" s="463" t="s">
        <v>2648</v>
      </c>
      <c r="C387" s="463" t="s">
        <v>2649</v>
      </c>
      <c r="D387" s="441"/>
      <c r="E387" s="15"/>
      <c r="F387" s="442"/>
      <c r="G387" s="446">
        <v>0</v>
      </c>
      <c r="H387" s="448">
        <f t="shared" si="5"/>
        <v>0</v>
      </c>
      <c r="I387" s="449"/>
    </row>
    <row r="388" spans="1:9" ht="12.75">
      <c r="A388" s="450" t="s">
        <v>2650</v>
      </c>
      <c r="B388" s="497" t="s">
        <v>2651</v>
      </c>
      <c r="C388" s="497" t="s">
        <v>2652</v>
      </c>
      <c r="D388" s="441">
        <v>1</v>
      </c>
      <c r="E388" s="15" t="s">
        <v>983</v>
      </c>
      <c r="F388" s="442" t="s">
        <v>2653</v>
      </c>
      <c r="G388" s="446">
        <v>11851.1525</v>
      </c>
      <c r="H388" s="448">
        <f t="shared" si="5"/>
        <v>11851.1525</v>
      </c>
      <c r="I388" s="449"/>
    </row>
    <row r="389" spans="1:9" ht="12.75">
      <c r="A389" s="455"/>
      <c r="B389" s="495" t="s">
        <v>2605</v>
      </c>
      <c r="C389" s="495" t="s">
        <v>2606</v>
      </c>
      <c r="D389" s="456"/>
      <c r="E389" s="457"/>
      <c r="F389" s="442"/>
      <c r="G389" s="446">
        <v>0</v>
      </c>
      <c r="H389" s="448">
        <f t="shared" si="5"/>
        <v>0</v>
      </c>
      <c r="I389" s="449"/>
    </row>
    <row r="390" spans="1:9" ht="12.75">
      <c r="A390" s="458"/>
      <c r="B390" s="500"/>
      <c r="C390" s="500"/>
      <c r="D390" s="459"/>
      <c r="E390" s="459"/>
      <c r="F390" s="442"/>
      <c r="G390" s="446">
        <v>0</v>
      </c>
      <c r="H390" s="448">
        <f t="shared" si="5"/>
        <v>0</v>
      </c>
      <c r="I390" s="449"/>
    </row>
    <row r="391" spans="1:9" ht="12.75">
      <c r="A391" s="440" t="s">
        <v>2654</v>
      </c>
      <c r="B391" s="495" t="s">
        <v>2655</v>
      </c>
      <c r="C391" s="495"/>
      <c r="D391" s="441"/>
      <c r="E391" s="15"/>
      <c r="F391" s="442"/>
      <c r="G391" s="446">
        <v>0</v>
      </c>
      <c r="H391" s="448">
        <f t="shared" si="5"/>
        <v>0</v>
      </c>
      <c r="I391" s="449"/>
    </row>
    <row r="392" spans="1:9" ht="68.25" customHeight="1">
      <c r="A392" s="450"/>
      <c r="B392" s="463" t="s">
        <v>2656</v>
      </c>
      <c r="C392" s="463" t="s">
        <v>1996</v>
      </c>
      <c r="D392" s="441"/>
      <c r="E392" s="15"/>
      <c r="F392" s="442"/>
      <c r="G392" s="446">
        <v>0</v>
      </c>
      <c r="H392" s="448">
        <f t="shared" si="5"/>
        <v>0</v>
      </c>
      <c r="I392" s="449"/>
    </row>
    <row r="393" spans="1:9" ht="12.75">
      <c r="A393" s="440" t="s">
        <v>2657</v>
      </c>
      <c r="B393" s="495" t="s">
        <v>2658</v>
      </c>
      <c r="C393" s="495" t="s">
        <v>1997</v>
      </c>
      <c r="D393" s="441"/>
      <c r="E393" s="15"/>
      <c r="F393" s="442"/>
      <c r="G393" s="446">
        <v>0</v>
      </c>
      <c r="H393" s="448">
        <f t="shared" si="5"/>
        <v>0</v>
      </c>
      <c r="I393" s="449"/>
    </row>
    <row r="394" spans="1:9" ht="12.75">
      <c r="A394" s="450" t="s">
        <v>2659</v>
      </c>
      <c r="B394" s="497" t="s">
        <v>2660</v>
      </c>
      <c r="C394" s="497" t="s">
        <v>2661</v>
      </c>
      <c r="D394" s="441"/>
      <c r="E394" s="15" t="s">
        <v>3002</v>
      </c>
      <c r="F394" s="442" t="s">
        <v>2662</v>
      </c>
      <c r="G394" s="446">
        <v>133.5495</v>
      </c>
      <c r="H394" s="448">
        <f aca="true" t="shared" si="6" ref="H394:H457">G394*D394</f>
        <v>0</v>
      </c>
      <c r="I394" s="449"/>
    </row>
    <row r="395" spans="1:9" ht="12.75">
      <c r="A395" s="450" t="s">
        <v>2663</v>
      </c>
      <c r="B395" s="497" t="s">
        <v>2664</v>
      </c>
      <c r="C395" s="497" t="s">
        <v>2665</v>
      </c>
      <c r="D395" s="441">
        <v>120</v>
      </c>
      <c r="E395" s="15" t="s">
        <v>3002</v>
      </c>
      <c r="F395" s="442" t="s">
        <v>2662</v>
      </c>
      <c r="G395" s="446">
        <v>416.714</v>
      </c>
      <c r="H395" s="448">
        <f t="shared" si="6"/>
        <v>50005.68</v>
      </c>
      <c r="I395" s="449"/>
    </row>
    <row r="396" spans="1:9" ht="12.75">
      <c r="A396" s="450" t="s">
        <v>2666</v>
      </c>
      <c r="B396" s="497" t="s">
        <v>2667</v>
      </c>
      <c r="C396" s="497" t="s">
        <v>2668</v>
      </c>
      <c r="D396" s="441">
        <v>220</v>
      </c>
      <c r="E396" s="15" t="s">
        <v>3002</v>
      </c>
      <c r="F396" s="442" t="s">
        <v>2662</v>
      </c>
      <c r="G396" s="446">
        <v>456.1475</v>
      </c>
      <c r="H396" s="448">
        <f t="shared" si="6"/>
        <v>100352.45</v>
      </c>
      <c r="I396" s="449"/>
    </row>
    <row r="397" spans="1:9" ht="12.75">
      <c r="A397" s="450" t="s">
        <v>2669</v>
      </c>
      <c r="B397" s="497" t="s">
        <v>2670</v>
      </c>
      <c r="C397" s="497" t="s">
        <v>2671</v>
      </c>
      <c r="D397" s="441">
        <v>265</v>
      </c>
      <c r="E397" s="15" t="s">
        <v>3002</v>
      </c>
      <c r="F397" s="442" t="s">
        <v>2662</v>
      </c>
      <c r="G397" s="446">
        <v>552.6784999999999</v>
      </c>
      <c r="H397" s="448">
        <f t="shared" si="6"/>
        <v>146459.80249999996</v>
      </c>
      <c r="I397" s="449"/>
    </row>
    <row r="398" spans="1:9" ht="12.75">
      <c r="A398" s="450" t="s">
        <v>2672</v>
      </c>
      <c r="B398" s="497" t="s">
        <v>2673</v>
      </c>
      <c r="C398" s="497" t="s">
        <v>2674</v>
      </c>
      <c r="D398" s="441">
        <v>40</v>
      </c>
      <c r="E398" s="15" t="s">
        <v>3002</v>
      </c>
      <c r="F398" s="442" t="s">
        <v>2662</v>
      </c>
      <c r="G398" s="446">
        <v>645.8515</v>
      </c>
      <c r="H398" s="448">
        <f t="shared" si="6"/>
        <v>25834.059999999998</v>
      </c>
      <c r="I398" s="449"/>
    </row>
    <row r="399" spans="1:9" ht="12.75">
      <c r="A399" s="440" t="s">
        <v>2675</v>
      </c>
      <c r="B399" s="495" t="s">
        <v>2676</v>
      </c>
      <c r="C399" s="495" t="s">
        <v>2677</v>
      </c>
      <c r="D399" s="441"/>
      <c r="E399" s="15"/>
      <c r="F399" s="442"/>
      <c r="G399" s="446">
        <v>0</v>
      </c>
      <c r="H399" s="448">
        <f t="shared" si="6"/>
        <v>0</v>
      </c>
      <c r="I399" s="449"/>
    </row>
    <row r="400" spans="1:9" ht="12.75">
      <c r="A400" s="450" t="s">
        <v>2659</v>
      </c>
      <c r="B400" s="497" t="s">
        <v>2660</v>
      </c>
      <c r="C400" s="497" t="s">
        <v>2661</v>
      </c>
      <c r="D400" s="441"/>
      <c r="E400" s="15" t="s">
        <v>3002</v>
      </c>
      <c r="F400" s="442" t="s">
        <v>2662</v>
      </c>
      <c r="G400" s="446">
        <v>152.40949999999998</v>
      </c>
      <c r="H400" s="448">
        <f t="shared" si="6"/>
        <v>0</v>
      </c>
      <c r="I400" s="449"/>
    </row>
    <row r="401" spans="1:9" ht="12.75">
      <c r="A401" s="450" t="s">
        <v>2663</v>
      </c>
      <c r="B401" s="497" t="s">
        <v>2664</v>
      </c>
      <c r="C401" s="497" t="s">
        <v>2665</v>
      </c>
      <c r="D401" s="441">
        <v>3</v>
      </c>
      <c r="E401" s="15" t="s">
        <v>3002</v>
      </c>
      <c r="F401" s="442" t="s">
        <v>2662</v>
      </c>
      <c r="G401" s="446">
        <v>323.18449999999996</v>
      </c>
      <c r="H401" s="448">
        <f t="shared" si="6"/>
        <v>969.5534999999999</v>
      </c>
      <c r="I401" s="449"/>
    </row>
    <row r="402" spans="1:9" ht="12.75">
      <c r="A402" s="450" t="s">
        <v>2666</v>
      </c>
      <c r="B402" s="497" t="s">
        <v>2667</v>
      </c>
      <c r="C402" s="497" t="s">
        <v>2668</v>
      </c>
      <c r="D402" s="441">
        <v>7</v>
      </c>
      <c r="E402" s="15" t="s">
        <v>3002</v>
      </c>
      <c r="F402" s="442" t="s">
        <v>2662</v>
      </c>
      <c r="G402" s="446">
        <v>341.7225</v>
      </c>
      <c r="H402" s="448">
        <f t="shared" si="6"/>
        <v>2392.0575000000003</v>
      </c>
      <c r="I402" s="449"/>
    </row>
    <row r="403" spans="1:9" ht="12.75">
      <c r="A403" s="450" t="s">
        <v>2669</v>
      </c>
      <c r="B403" s="497" t="s">
        <v>2670</v>
      </c>
      <c r="C403" s="497" t="s">
        <v>2671</v>
      </c>
      <c r="D403" s="441">
        <v>2</v>
      </c>
      <c r="E403" s="15" t="s">
        <v>759</v>
      </c>
      <c r="F403" s="442" t="s">
        <v>2662</v>
      </c>
      <c r="G403" s="446">
        <v>446.0275</v>
      </c>
      <c r="H403" s="448">
        <f t="shared" si="6"/>
        <v>892.055</v>
      </c>
      <c r="I403" s="449"/>
    </row>
    <row r="404" spans="1:9" ht="12.75">
      <c r="A404" s="450" t="s">
        <v>2672</v>
      </c>
      <c r="B404" s="497" t="s">
        <v>2673</v>
      </c>
      <c r="C404" s="497" t="s">
        <v>2674</v>
      </c>
      <c r="D404" s="441">
        <v>1</v>
      </c>
      <c r="E404" s="15" t="s">
        <v>3002</v>
      </c>
      <c r="F404" s="442" t="s">
        <v>2662</v>
      </c>
      <c r="G404" s="446">
        <v>494.4425</v>
      </c>
      <c r="H404" s="448">
        <f t="shared" si="6"/>
        <v>494.4425</v>
      </c>
      <c r="I404" s="449"/>
    </row>
    <row r="405" spans="1:9" ht="12.75">
      <c r="A405" s="440" t="s">
        <v>2678</v>
      </c>
      <c r="B405" s="495" t="s">
        <v>2679</v>
      </c>
      <c r="C405" s="495" t="s">
        <v>2680</v>
      </c>
      <c r="D405" s="441"/>
      <c r="E405" s="15"/>
      <c r="F405" s="442"/>
      <c r="G405" s="446">
        <v>0</v>
      </c>
      <c r="H405" s="448">
        <f t="shared" si="6"/>
        <v>0</v>
      </c>
      <c r="I405" s="449"/>
    </row>
    <row r="406" spans="1:9" ht="12.75">
      <c r="A406" s="450" t="s">
        <v>2659</v>
      </c>
      <c r="B406" s="497" t="s">
        <v>2660</v>
      </c>
      <c r="C406" s="497" t="s">
        <v>2661</v>
      </c>
      <c r="D406" s="441"/>
      <c r="E406" s="15" t="s">
        <v>3002</v>
      </c>
      <c r="F406" s="442" t="s">
        <v>2662</v>
      </c>
      <c r="G406" s="446">
        <v>152.40949999999998</v>
      </c>
      <c r="H406" s="448">
        <f t="shared" si="6"/>
        <v>0</v>
      </c>
      <c r="I406" s="449"/>
    </row>
    <row r="407" spans="1:9" ht="12.75">
      <c r="A407" s="450" t="s">
        <v>2663</v>
      </c>
      <c r="B407" s="497" t="s">
        <v>2664</v>
      </c>
      <c r="C407" s="497" t="s">
        <v>2665</v>
      </c>
      <c r="D407" s="441">
        <v>4</v>
      </c>
      <c r="E407" s="15" t="s">
        <v>3002</v>
      </c>
      <c r="F407" s="442" t="s">
        <v>2662</v>
      </c>
      <c r="G407" s="446">
        <v>362.04299999999995</v>
      </c>
      <c r="H407" s="448">
        <f t="shared" si="6"/>
        <v>1448.1719999999998</v>
      </c>
      <c r="I407" s="449"/>
    </row>
    <row r="408" spans="1:9" ht="12.75">
      <c r="A408" s="450" t="s">
        <v>2666</v>
      </c>
      <c r="B408" s="497" t="s">
        <v>2667</v>
      </c>
      <c r="C408" s="497" t="s">
        <v>2668</v>
      </c>
      <c r="D408" s="441">
        <v>6</v>
      </c>
      <c r="E408" s="15" t="s">
        <v>3002</v>
      </c>
      <c r="F408" s="442" t="s">
        <v>2662</v>
      </c>
      <c r="G408" s="446">
        <v>380.58099999999996</v>
      </c>
      <c r="H408" s="448">
        <f t="shared" si="6"/>
        <v>2283.486</v>
      </c>
      <c r="I408" s="449"/>
    </row>
    <row r="409" spans="1:9" ht="12.75">
      <c r="A409" s="450" t="s">
        <v>2669</v>
      </c>
      <c r="B409" s="497" t="s">
        <v>2670</v>
      </c>
      <c r="C409" s="497" t="s">
        <v>2671</v>
      </c>
      <c r="D409" s="441">
        <v>3</v>
      </c>
      <c r="E409" s="15" t="s">
        <v>189</v>
      </c>
      <c r="F409" s="442" t="s">
        <v>2662</v>
      </c>
      <c r="G409" s="446">
        <v>459.425</v>
      </c>
      <c r="H409" s="448">
        <f t="shared" si="6"/>
        <v>1378.275</v>
      </c>
      <c r="I409" s="449"/>
    </row>
    <row r="410" spans="1:9" ht="12.75">
      <c r="A410" s="450" t="s">
        <v>2672</v>
      </c>
      <c r="B410" s="497" t="s">
        <v>2673</v>
      </c>
      <c r="C410" s="497" t="s">
        <v>2674</v>
      </c>
      <c r="D410" s="441">
        <v>1</v>
      </c>
      <c r="E410" s="15" t="s">
        <v>3002</v>
      </c>
      <c r="F410" s="442" t="s">
        <v>2662</v>
      </c>
      <c r="G410" s="446">
        <v>550.7235</v>
      </c>
      <c r="H410" s="448">
        <f t="shared" si="6"/>
        <v>550.7235</v>
      </c>
      <c r="I410" s="449"/>
    </row>
    <row r="411" spans="1:9" ht="12.75">
      <c r="A411" s="440" t="s">
        <v>2681</v>
      </c>
      <c r="B411" s="495" t="s">
        <v>2682</v>
      </c>
      <c r="C411" s="495" t="s">
        <v>2683</v>
      </c>
      <c r="D411" s="441"/>
      <c r="E411" s="15"/>
      <c r="F411" s="442"/>
      <c r="G411" s="446">
        <v>0</v>
      </c>
      <c r="H411" s="448">
        <f t="shared" si="6"/>
        <v>0</v>
      </c>
      <c r="I411" s="449"/>
    </row>
    <row r="412" spans="1:9" ht="12.75">
      <c r="A412" s="450" t="s">
        <v>2659</v>
      </c>
      <c r="B412" s="497" t="s">
        <v>2660</v>
      </c>
      <c r="C412" s="497" t="s">
        <v>2661</v>
      </c>
      <c r="D412" s="441"/>
      <c r="E412" s="15" t="s">
        <v>3002</v>
      </c>
      <c r="F412" s="442" t="s">
        <v>2662</v>
      </c>
      <c r="G412" s="446">
        <v>152.40949999999998</v>
      </c>
      <c r="H412" s="448">
        <f t="shared" si="6"/>
        <v>0</v>
      </c>
      <c r="I412" s="449"/>
    </row>
    <row r="413" spans="1:9" ht="12.75">
      <c r="A413" s="450" t="s">
        <v>2663</v>
      </c>
      <c r="B413" s="497" t="s">
        <v>2664</v>
      </c>
      <c r="C413" s="497" t="s">
        <v>2665</v>
      </c>
      <c r="D413" s="441">
        <v>4</v>
      </c>
      <c r="E413" s="15" t="s">
        <v>3002</v>
      </c>
      <c r="F413" s="442" t="s">
        <v>2662</v>
      </c>
      <c r="G413" s="446">
        <v>362.04299999999995</v>
      </c>
      <c r="H413" s="448">
        <f t="shared" si="6"/>
        <v>1448.1719999999998</v>
      </c>
      <c r="I413" s="449"/>
    </row>
    <row r="414" spans="1:9" ht="12.75">
      <c r="A414" s="450" t="s">
        <v>2666</v>
      </c>
      <c r="B414" s="497" t="s">
        <v>2667</v>
      </c>
      <c r="C414" s="497" t="s">
        <v>2668</v>
      </c>
      <c r="D414" s="441">
        <v>20</v>
      </c>
      <c r="E414" s="15" t="s">
        <v>3002</v>
      </c>
      <c r="F414" s="442" t="s">
        <v>2662</v>
      </c>
      <c r="G414" s="446">
        <v>380.58099999999996</v>
      </c>
      <c r="H414" s="448">
        <f t="shared" si="6"/>
        <v>7611.619999999999</v>
      </c>
      <c r="I414" s="449"/>
    </row>
    <row r="415" spans="1:9" ht="12.75">
      <c r="A415" s="450" t="s">
        <v>2669</v>
      </c>
      <c r="B415" s="497" t="s">
        <v>2670</v>
      </c>
      <c r="C415" s="497" t="s">
        <v>2671</v>
      </c>
      <c r="D415" s="441">
        <v>10</v>
      </c>
      <c r="E415" s="15" t="s">
        <v>189</v>
      </c>
      <c r="F415" s="442" t="s">
        <v>2662</v>
      </c>
      <c r="G415" s="446">
        <v>459.425</v>
      </c>
      <c r="H415" s="448">
        <f t="shared" si="6"/>
        <v>4594.25</v>
      </c>
      <c r="I415" s="449"/>
    </row>
    <row r="416" spans="1:9" ht="12.75">
      <c r="A416" s="450" t="s">
        <v>2672</v>
      </c>
      <c r="B416" s="497" t="s">
        <v>2673</v>
      </c>
      <c r="C416" s="497" t="s">
        <v>2674</v>
      </c>
      <c r="D416" s="441">
        <v>2</v>
      </c>
      <c r="E416" s="15" t="s">
        <v>3002</v>
      </c>
      <c r="F416" s="442" t="s">
        <v>2662</v>
      </c>
      <c r="G416" s="446">
        <v>550.7235</v>
      </c>
      <c r="H416" s="448">
        <f t="shared" si="6"/>
        <v>1101.447</v>
      </c>
      <c r="I416" s="449"/>
    </row>
    <row r="417" spans="1:9" ht="12.75">
      <c r="A417" s="440" t="s">
        <v>2684</v>
      </c>
      <c r="B417" s="495" t="s">
        <v>2685</v>
      </c>
      <c r="C417" s="495" t="s">
        <v>2686</v>
      </c>
      <c r="D417" s="441"/>
      <c r="E417" s="15"/>
      <c r="F417" s="442"/>
      <c r="G417" s="446">
        <v>0</v>
      </c>
      <c r="H417" s="448">
        <f t="shared" si="6"/>
        <v>0</v>
      </c>
      <c r="I417" s="449"/>
    </row>
    <row r="418" spans="1:9" ht="12.75">
      <c r="A418" s="450" t="s">
        <v>2659</v>
      </c>
      <c r="B418" s="497" t="s">
        <v>2664</v>
      </c>
      <c r="C418" s="497" t="s">
        <v>2665</v>
      </c>
      <c r="D418" s="441"/>
      <c r="E418" s="15" t="s">
        <v>189</v>
      </c>
      <c r="F418" s="442" t="s">
        <v>2662</v>
      </c>
      <c r="G418" s="446">
        <v>554.9784999999999</v>
      </c>
      <c r="H418" s="448">
        <f t="shared" si="6"/>
        <v>0</v>
      </c>
      <c r="I418" s="449"/>
    </row>
    <row r="419" spans="1:9" ht="12.75">
      <c r="A419" s="450" t="s">
        <v>2663</v>
      </c>
      <c r="B419" s="497" t="s">
        <v>2667</v>
      </c>
      <c r="C419" s="497" t="s">
        <v>2668</v>
      </c>
      <c r="D419" s="441">
        <v>6</v>
      </c>
      <c r="E419" s="15" t="s">
        <v>189</v>
      </c>
      <c r="F419" s="442" t="s">
        <v>2662</v>
      </c>
      <c r="G419" s="446">
        <v>613.7204999999999</v>
      </c>
      <c r="H419" s="448">
        <f t="shared" si="6"/>
        <v>3682.3229999999994</v>
      </c>
      <c r="I419" s="449"/>
    </row>
    <row r="420" spans="1:9" ht="12.75">
      <c r="A420" s="450" t="s">
        <v>2666</v>
      </c>
      <c r="B420" s="497" t="s">
        <v>2673</v>
      </c>
      <c r="C420" s="497" t="s">
        <v>2674</v>
      </c>
      <c r="D420" s="441">
        <v>1</v>
      </c>
      <c r="E420" s="15" t="s">
        <v>189</v>
      </c>
      <c r="F420" s="442" t="s">
        <v>2662</v>
      </c>
      <c r="G420" s="446">
        <v>727.3865</v>
      </c>
      <c r="H420" s="448">
        <f t="shared" si="6"/>
        <v>727.3865</v>
      </c>
      <c r="I420" s="449"/>
    </row>
    <row r="421" spans="1:9" ht="12.75">
      <c r="A421" s="440" t="s">
        <v>2657</v>
      </c>
      <c r="B421" s="495" t="s">
        <v>2687</v>
      </c>
      <c r="C421" s="495" t="s">
        <v>2688</v>
      </c>
      <c r="D421" s="441"/>
      <c r="E421" s="15"/>
      <c r="F421" s="442"/>
      <c r="G421" s="446">
        <v>0</v>
      </c>
      <c r="H421" s="448">
        <f t="shared" si="6"/>
        <v>0</v>
      </c>
      <c r="I421" s="449"/>
    </row>
    <row r="422" spans="1:9" ht="12.75">
      <c r="A422" s="450" t="s">
        <v>2659</v>
      </c>
      <c r="B422" s="497" t="s">
        <v>2689</v>
      </c>
      <c r="C422" s="497" t="s">
        <v>2690</v>
      </c>
      <c r="D422" s="441"/>
      <c r="E422" s="15" t="s">
        <v>3002</v>
      </c>
      <c r="F422" s="442" t="s">
        <v>2662</v>
      </c>
      <c r="G422" s="446">
        <v>51.5315</v>
      </c>
      <c r="H422" s="448">
        <f t="shared" si="6"/>
        <v>0</v>
      </c>
      <c r="I422" s="449"/>
    </row>
    <row r="423" spans="1:9" ht="12.75">
      <c r="A423" s="450" t="s">
        <v>2663</v>
      </c>
      <c r="B423" s="497" t="s">
        <v>2691</v>
      </c>
      <c r="C423" s="497" t="s">
        <v>2692</v>
      </c>
      <c r="D423" s="441"/>
      <c r="E423" s="15" t="s">
        <v>3002</v>
      </c>
      <c r="F423" s="442" t="s">
        <v>2662</v>
      </c>
      <c r="G423" s="446">
        <v>58.2245</v>
      </c>
      <c r="H423" s="448">
        <f t="shared" si="6"/>
        <v>0</v>
      </c>
      <c r="I423" s="449"/>
    </row>
    <row r="424" spans="1:9" ht="12.75">
      <c r="A424" s="455"/>
      <c r="B424" s="495" t="s">
        <v>2605</v>
      </c>
      <c r="C424" s="495" t="s">
        <v>2606</v>
      </c>
      <c r="D424" s="456"/>
      <c r="E424" s="457"/>
      <c r="F424" s="442"/>
      <c r="G424" s="446">
        <v>0</v>
      </c>
      <c r="H424" s="448">
        <f t="shared" si="6"/>
        <v>0</v>
      </c>
      <c r="I424" s="449"/>
    </row>
    <row r="425" spans="1:9" ht="12.75">
      <c r="A425" s="471"/>
      <c r="B425" s="506"/>
      <c r="C425" s="506"/>
      <c r="D425" s="4"/>
      <c r="E425" s="4"/>
      <c r="F425" s="442"/>
      <c r="G425" s="446">
        <v>0</v>
      </c>
      <c r="H425" s="448">
        <f t="shared" si="6"/>
        <v>0</v>
      </c>
      <c r="I425" s="449"/>
    </row>
    <row r="426" spans="1:9" ht="12.75">
      <c r="A426" s="440" t="s">
        <v>2693</v>
      </c>
      <c r="B426" s="495" t="s">
        <v>2694</v>
      </c>
      <c r="C426" s="467" t="s">
        <v>1998</v>
      </c>
      <c r="D426" s="441"/>
      <c r="E426" s="15"/>
      <c r="F426" s="442"/>
      <c r="G426" s="446">
        <v>0</v>
      </c>
      <c r="H426" s="448">
        <f t="shared" si="6"/>
        <v>0</v>
      </c>
      <c r="I426" s="449"/>
    </row>
    <row r="427" spans="1:9" ht="12.75">
      <c r="A427" s="450" t="s">
        <v>2695</v>
      </c>
      <c r="B427" s="497" t="s">
        <v>2696</v>
      </c>
      <c r="C427" s="497" t="s">
        <v>1999</v>
      </c>
      <c r="D427" s="441"/>
      <c r="E427" s="15"/>
      <c r="F427" s="442"/>
      <c r="G427" s="446">
        <v>0</v>
      </c>
      <c r="H427" s="448">
        <f t="shared" si="6"/>
        <v>0</v>
      </c>
      <c r="I427" s="449"/>
    </row>
    <row r="428" spans="1:9" ht="12.75">
      <c r="A428" s="450" t="s">
        <v>2697</v>
      </c>
      <c r="B428" s="497" t="s">
        <v>2698</v>
      </c>
      <c r="C428" s="497" t="s">
        <v>2000</v>
      </c>
      <c r="D428" s="441">
        <v>17500</v>
      </c>
      <c r="E428" s="15" t="s">
        <v>3002</v>
      </c>
      <c r="F428" s="442" t="s">
        <v>2699</v>
      </c>
      <c r="G428" s="446">
        <v>2.0585</v>
      </c>
      <c r="H428" s="448">
        <f t="shared" si="6"/>
        <v>36023.75</v>
      </c>
      <c r="I428" s="449"/>
    </row>
    <row r="429" spans="1:9" ht="12.75">
      <c r="A429" s="450"/>
      <c r="B429" s="497"/>
      <c r="C429" s="497"/>
      <c r="D429" s="441"/>
      <c r="E429" s="15"/>
      <c r="F429" s="442"/>
      <c r="G429" s="446">
        <v>0</v>
      </c>
      <c r="H429" s="448">
        <f t="shared" si="6"/>
        <v>0</v>
      </c>
      <c r="I429" s="449"/>
    </row>
    <row r="430" spans="1:9" ht="12.75">
      <c r="A430" s="450" t="s">
        <v>2700</v>
      </c>
      <c r="B430" s="497" t="s">
        <v>2701</v>
      </c>
      <c r="C430" s="497" t="s">
        <v>2001</v>
      </c>
      <c r="D430" s="441"/>
      <c r="E430" s="15"/>
      <c r="F430" s="442"/>
      <c r="G430" s="446">
        <v>0</v>
      </c>
      <c r="H430" s="448">
        <f t="shared" si="6"/>
        <v>0</v>
      </c>
      <c r="I430" s="449"/>
    </row>
    <row r="431" spans="1:9" ht="12.75">
      <c r="A431" s="450" t="s">
        <v>2702</v>
      </c>
      <c r="B431" s="497" t="s">
        <v>2703</v>
      </c>
      <c r="C431" s="497" t="s">
        <v>2704</v>
      </c>
      <c r="D431" s="441">
        <v>17000</v>
      </c>
      <c r="E431" s="15" t="s">
        <v>3002</v>
      </c>
      <c r="F431" s="442" t="s">
        <v>2699</v>
      </c>
      <c r="G431" s="446">
        <v>2.392</v>
      </c>
      <c r="H431" s="448">
        <f t="shared" si="6"/>
        <v>40664</v>
      </c>
      <c r="I431" s="449"/>
    </row>
    <row r="432" spans="1:9" ht="12.75">
      <c r="A432" s="450" t="s">
        <v>2705</v>
      </c>
      <c r="B432" s="497" t="s">
        <v>2706</v>
      </c>
      <c r="C432" s="497" t="s">
        <v>2707</v>
      </c>
      <c r="D432" s="441">
        <v>6500</v>
      </c>
      <c r="E432" s="15" t="s">
        <v>3002</v>
      </c>
      <c r="F432" s="442" t="s">
        <v>2699</v>
      </c>
      <c r="G432" s="446">
        <v>2.6334999999999997</v>
      </c>
      <c r="H432" s="448">
        <f t="shared" si="6"/>
        <v>17117.75</v>
      </c>
      <c r="I432" s="449"/>
    </row>
    <row r="433" spans="1:9" ht="12.75">
      <c r="A433" s="450" t="s">
        <v>2708</v>
      </c>
      <c r="B433" s="497" t="s">
        <v>2709</v>
      </c>
      <c r="C433" s="497" t="s">
        <v>2002</v>
      </c>
      <c r="D433" s="441">
        <v>12</v>
      </c>
      <c r="E433" s="15" t="s">
        <v>189</v>
      </c>
      <c r="F433" s="442" t="s">
        <v>2699</v>
      </c>
      <c r="G433" s="446">
        <v>14.536</v>
      </c>
      <c r="H433" s="448">
        <f t="shared" si="6"/>
        <v>174.432</v>
      </c>
      <c r="I433" s="449"/>
    </row>
    <row r="434" spans="1:9" ht="12.75">
      <c r="A434" s="450" t="s">
        <v>2710</v>
      </c>
      <c r="B434" s="497" t="s">
        <v>2711</v>
      </c>
      <c r="C434" s="497" t="s">
        <v>2003</v>
      </c>
      <c r="D434" s="441">
        <v>12</v>
      </c>
      <c r="E434" s="15" t="s">
        <v>189</v>
      </c>
      <c r="F434" s="442" t="s">
        <v>2699</v>
      </c>
      <c r="G434" s="446">
        <v>22.447999999999997</v>
      </c>
      <c r="H434" s="448">
        <f t="shared" si="6"/>
        <v>269.376</v>
      </c>
      <c r="I434" s="449"/>
    </row>
    <row r="435" spans="1:9" ht="12.75">
      <c r="A435" s="450" t="s">
        <v>2712</v>
      </c>
      <c r="B435" s="497" t="s">
        <v>2713</v>
      </c>
      <c r="C435" s="497" t="s">
        <v>2004</v>
      </c>
      <c r="D435" s="441">
        <v>24</v>
      </c>
      <c r="E435" s="15" t="s">
        <v>189</v>
      </c>
      <c r="F435" s="442" t="s">
        <v>2699</v>
      </c>
      <c r="G435" s="446">
        <v>11.155</v>
      </c>
      <c r="H435" s="448">
        <f t="shared" si="6"/>
        <v>267.71999999999997</v>
      </c>
      <c r="I435" s="449"/>
    </row>
    <row r="436" spans="1:9" ht="12.75">
      <c r="A436" s="450"/>
      <c r="B436" s="497"/>
      <c r="C436" s="497"/>
      <c r="D436" s="441"/>
      <c r="E436" s="15"/>
      <c r="F436" s="442"/>
      <c r="G436" s="446">
        <v>0</v>
      </c>
      <c r="H436" s="448">
        <f t="shared" si="6"/>
        <v>0</v>
      </c>
      <c r="I436" s="449"/>
    </row>
    <row r="437" spans="1:9" ht="12.75">
      <c r="A437" s="450" t="s">
        <v>2714</v>
      </c>
      <c r="B437" s="497" t="s">
        <v>2715</v>
      </c>
      <c r="C437" s="497" t="s">
        <v>2005</v>
      </c>
      <c r="D437" s="441"/>
      <c r="E437" s="15"/>
      <c r="F437" s="442"/>
      <c r="G437" s="446">
        <v>0</v>
      </c>
      <c r="H437" s="448">
        <f t="shared" si="6"/>
        <v>0</v>
      </c>
      <c r="I437" s="449"/>
    </row>
    <row r="438" spans="1:9" ht="12.75">
      <c r="A438" s="450" t="s">
        <v>2716</v>
      </c>
      <c r="B438" s="497" t="s">
        <v>2717</v>
      </c>
      <c r="C438" s="497" t="s">
        <v>2006</v>
      </c>
      <c r="D438" s="441">
        <v>5300</v>
      </c>
      <c r="E438" s="15" t="s">
        <v>189</v>
      </c>
      <c r="F438" s="442" t="s">
        <v>2699</v>
      </c>
      <c r="G438" s="446">
        <v>1.2305</v>
      </c>
      <c r="H438" s="448">
        <f t="shared" si="6"/>
        <v>6521.65</v>
      </c>
      <c r="I438" s="449"/>
    </row>
    <row r="439" spans="1:9" ht="12.75">
      <c r="A439" s="450"/>
      <c r="B439" s="497"/>
      <c r="C439" s="497"/>
      <c r="D439" s="441"/>
      <c r="E439" s="15"/>
      <c r="F439" s="442"/>
      <c r="G439" s="446">
        <v>0</v>
      </c>
      <c r="H439" s="448">
        <f t="shared" si="6"/>
        <v>0</v>
      </c>
      <c r="I439" s="449"/>
    </row>
    <row r="440" spans="1:9" ht="12.75">
      <c r="A440" s="450" t="s">
        <v>2718</v>
      </c>
      <c r="B440" s="497" t="s">
        <v>2719</v>
      </c>
      <c r="C440" s="497" t="s">
        <v>2720</v>
      </c>
      <c r="D440" s="441">
        <v>30</v>
      </c>
      <c r="E440" s="15" t="s">
        <v>189</v>
      </c>
      <c r="F440" s="442" t="s">
        <v>2699</v>
      </c>
      <c r="G440" s="446">
        <v>26.772</v>
      </c>
      <c r="H440" s="448">
        <f t="shared" si="6"/>
        <v>803.16</v>
      </c>
      <c r="I440" s="449"/>
    </row>
    <row r="441" spans="1:9" ht="12.75">
      <c r="A441" s="450" t="s">
        <v>2721</v>
      </c>
      <c r="B441" s="497" t="s">
        <v>2722</v>
      </c>
      <c r="C441" s="497" t="s">
        <v>2723</v>
      </c>
      <c r="D441" s="441"/>
      <c r="E441" s="15"/>
      <c r="F441" s="442"/>
      <c r="G441" s="446">
        <v>0</v>
      </c>
      <c r="H441" s="448">
        <f t="shared" si="6"/>
        <v>0</v>
      </c>
      <c r="I441" s="449"/>
    </row>
    <row r="442" spans="1:9" ht="12.75">
      <c r="A442" s="450" t="s">
        <v>2724</v>
      </c>
      <c r="B442" s="497" t="s">
        <v>2725</v>
      </c>
      <c r="C442" s="497" t="s">
        <v>2725</v>
      </c>
      <c r="D442" s="441">
        <v>10</v>
      </c>
      <c r="E442" s="15" t="s">
        <v>189</v>
      </c>
      <c r="F442" s="442" t="s">
        <v>2699</v>
      </c>
      <c r="G442" s="446">
        <v>53.382999999999996</v>
      </c>
      <c r="H442" s="448">
        <f t="shared" si="6"/>
        <v>533.8299999999999</v>
      </c>
      <c r="I442" s="449"/>
    </row>
    <row r="443" spans="1:9" ht="12.75">
      <c r="A443" s="450" t="s">
        <v>2726</v>
      </c>
      <c r="B443" s="497" t="s">
        <v>2727</v>
      </c>
      <c r="C443" s="497" t="s">
        <v>2728</v>
      </c>
      <c r="D443" s="441">
        <v>1</v>
      </c>
      <c r="E443" s="15" t="s">
        <v>189</v>
      </c>
      <c r="F443" s="442" t="s">
        <v>2699</v>
      </c>
      <c r="G443" s="446">
        <v>63.00849999999999</v>
      </c>
      <c r="H443" s="448">
        <f t="shared" si="6"/>
        <v>63.00849999999999</v>
      </c>
      <c r="I443" s="449"/>
    </row>
    <row r="444" spans="1:9" ht="12.75">
      <c r="A444" s="450"/>
      <c r="B444" s="497"/>
      <c r="C444" s="497"/>
      <c r="D444" s="441"/>
      <c r="E444" s="15"/>
      <c r="F444" s="442"/>
      <c r="G444" s="446">
        <v>0</v>
      </c>
      <c r="H444" s="448">
        <f t="shared" si="6"/>
        <v>0</v>
      </c>
      <c r="I444" s="449"/>
    </row>
    <row r="445" spans="1:9" ht="12.75">
      <c r="A445" s="450" t="s">
        <v>2729</v>
      </c>
      <c r="B445" s="497" t="s">
        <v>2730</v>
      </c>
      <c r="C445" s="497" t="s">
        <v>2731</v>
      </c>
      <c r="D445" s="441"/>
      <c r="E445" s="15"/>
      <c r="F445" s="442"/>
      <c r="G445" s="446">
        <v>0</v>
      </c>
      <c r="H445" s="448">
        <f t="shared" si="6"/>
        <v>0</v>
      </c>
      <c r="I445" s="449"/>
    </row>
    <row r="446" spans="1:9" ht="12.75">
      <c r="A446" s="450" t="s">
        <v>2732</v>
      </c>
      <c r="B446" s="497" t="s">
        <v>2733</v>
      </c>
      <c r="C446" s="497" t="s">
        <v>2733</v>
      </c>
      <c r="D446" s="441">
        <v>5</v>
      </c>
      <c r="E446" s="15" t="s">
        <v>189</v>
      </c>
      <c r="F446" s="442" t="s">
        <v>2699</v>
      </c>
      <c r="G446" s="446">
        <v>107.09949999999999</v>
      </c>
      <c r="H446" s="448">
        <f t="shared" si="6"/>
        <v>535.4975</v>
      </c>
      <c r="I446" s="449"/>
    </row>
    <row r="447" spans="1:9" ht="12.75">
      <c r="A447" s="450" t="s">
        <v>2734</v>
      </c>
      <c r="B447" s="497" t="s">
        <v>2735</v>
      </c>
      <c r="C447" s="497" t="s">
        <v>2735</v>
      </c>
      <c r="D447" s="441">
        <v>25</v>
      </c>
      <c r="E447" s="15" t="s">
        <v>189</v>
      </c>
      <c r="F447" s="442" t="s">
        <v>2699</v>
      </c>
      <c r="G447" s="446">
        <v>50.0365</v>
      </c>
      <c r="H447" s="448">
        <f t="shared" si="6"/>
        <v>1250.9125</v>
      </c>
      <c r="I447" s="449"/>
    </row>
    <row r="448" spans="1:9" ht="12.75">
      <c r="A448" s="450" t="s">
        <v>2736</v>
      </c>
      <c r="B448" s="497" t="s">
        <v>2737</v>
      </c>
      <c r="C448" s="497" t="s">
        <v>2737</v>
      </c>
      <c r="D448" s="441">
        <v>60</v>
      </c>
      <c r="E448" s="15" t="s">
        <v>189</v>
      </c>
      <c r="F448" s="442" t="s">
        <v>2699</v>
      </c>
      <c r="G448" s="446">
        <v>29.647</v>
      </c>
      <c r="H448" s="448">
        <f t="shared" si="6"/>
        <v>1778.82</v>
      </c>
      <c r="I448" s="449"/>
    </row>
    <row r="449" spans="1:9" ht="12.75">
      <c r="A449" s="450" t="s">
        <v>2738</v>
      </c>
      <c r="B449" s="497" t="s">
        <v>2739</v>
      </c>
      <c r="C449" s="497" t="s">
        <v>2740</v>
      </c>
      <c r="D449" s="441">
        <v>36</v>
      </c>
      <c r="E449" s="15" t="s">
        <v>189</v>
      </c>
      <c r="F449" s="442" t="s">
        <v>2699</v>
      </c>
      <c r="G449" s="446">
        <v>9.315</v>
      </c>
      <c r="H449" s="448">
        <f t="shared" si="6"/>
        <v>335.34</v>
      </c>
      <c r="I449" s="449"/>
    </row>
    <row r="450" spans="1:9" ht="12.75">
      <c r="A450" s="450" t="s">
        <v>2741</v>
      </c>
      <c r="B450" s="497" t="s">
        <v>2742</v>
      </c>
      <c r="C450" s="497" t="s">
        <v>2007</v>
      </c>
      <c r="D450" s="441">
        <v>175</v>
      </c>
      <c r="E450" s="15" t="s">
        <v>189</v>
      </c>
      <c r="F450" s="442" t="s">
        <v>2699</v>
      </c>
      <c r="G450" s="446">
        <v>9.545</v>
      </c>
      <c r="H450" s="448">
        <f t="shared" si="6"/>
        <v>1670.375</v>
      </c>
      <c r="I450" s="449"/>
    </row>
    <row r="451" spans="1:9" ht="12.75">
      <c r="A451" s="450" t="s">
        <v>2743</v>
      </c>
      <c r="B451" s="497" t="s">
        <v>2744</v>
      </c>
      <c r="C451" s="497" t="s">
        <v>2745</v>
      </c>
      <c r="D451" s="441">
        <v>36</v>
      </c>
      <c r="E451" s="15" t="s">
        <v>189</v>
      </c>
      <c r="F451" s="442" t="s">
        <v>2699</v>
      </c>
      <c r="G451" s="446">
        <v>30.842999999999996</v>
      </c>
      <c r="H451" s="448">
        <f t="shared" si="6"/>
        <v>1110.348</v>
      </c>
      <c r="I451" s="449"/>
    </row>
    <row r="452" spans="1:9" ht="12.75">
      <c r="A452" s="450"/>
      <c r="B452" s="497"/>
      <c r="C452" s="497"/>
      <c r="D452" s="441"/>
      <c r="E452" s="15"/>
      <c r="F452" s="442"/>
      <c r="G452" s="446">
        <v>0</v>
      </c>
      <c r="H452" s="448">
        <f t="shared" si="6"/>
        <v>0</v>
      </c>
      <c r="I452" s="449"/>
    </row>
    <row r="453" spans="1:9" ht="12.75">
      <c r="A453" s="450" t="s">
        <v>2746</v>
      </c>
      <c r="B453" s="497" t="s">
        <v>2747</v>
      </c>
      <c r="C453" s="497" t="s">
        <v>2748</v>
      </c>
      <c r="D453" s="441"/>
      <c r="E453" s="15"/>
      <c r="F453" s="442"/>
      <c r="G453" s="446">
        <v>0</v>
      </c>
      <c r="H453" s="448">
        <f t="shared" si="6"/>
        <v>0</v>
      </c>
      <c r="I453" s="449"/>
    </row>
    <row r="454" spans="1:9" ht="12.75">
      <c r="A454" s="450" t="s">
        <v>2749</v>
      </c>
      <c r="B454" s="497" t="s">
        <v>2750</v>
      </c>
      <c r="C454" s="497" t="s">
        <v>2751</v>
      </c>
      <c r="D454" s="441">
        <v>36</v>
      </c>
      <c r="E454" s="15" t="s">
        <v>189</v>
      </c>
      <c r="F454" s="442" t="s">
        <v>2699</v>
      </c>
      <c r="G454" s="446">
        <v>59.34</v>
      </c>
      <c r="H454" s="448">
        <f t="shared" si="6"/>
        <v>2136.2400000000002</v>
      </c>
      <c r="I454" s="449"/>
    </row>
    <row r="455" spans="1:9" ht="12.75">
      <c r="A455" s="450" t="s">
        <v>2752</v>
      </c>
      <c r="B455" s="497" t="s">
        <v>2753</v>
      </c>
      <c r="C455" s="497" t="s">
        <v>2754</v>
      </c>
      <c r="D455" s="441"/>
      <c r="E455" s="15" t="s">
        <v>189</v>
      </c>
      <c r="F455" s="442" t="s">
        <v>2699</v>
      </c>
      <c r="G455" s="446">
        <v>108.261</v>
      </c>
      <c r="H455" s="448">
        <f t="shared" si="6"/>
        <v>0</v>
      </c>
      <c r="I455" s="449"/>
    </row>
    <row r="456" spans="1:9" ht="12.75">
      <c r="A456" s="450"/>
      <c r="B456" s="497"/>
      <c r="C456" s="497"/>
      <c r="D456" s="441"/>
      <c r="E456" s="15"/>
      <c r="F456" s="442"/>
      <c r="G456" s="446">
        <v>0</v>
      </c>
      <c r="H456" s="448">
        <f t="shared" si="6"/>
        <v>0</v>
      </c>
      <c r="I456" s="449"/>
    </row>
    <row r="457" spans="1:9" ht="12.75">
      <c r="A457" s="450" t="s">
        <v>2755</v>
      </c>
      <c r="B457" s="497" t="s">
        <v>2756</v>
      </c>
      <c r="C457" s="497" t="s">
        <v>2757</v>
      </c>
      <c r="D457" s="441">
        <v>36</v>
      </c>
      <c r="E457" s="15" t="s">
        <v>189</v>
      </c>
      <c r="F457" s="442" t="s">
        <v>2699</v>
      </c>
      <c r="G457" s="446">
        <v>56.7065</v>
      </c>
      <c r="H457" s="448">
        <f t="shared" si="6"/>
        <v>2041.434</v>
      </c>
      <c r="I457" s="449"/>
    </row>
    <row r="458" spans="1:9" ht="12.75">
      <c r="A458" s="472" t="s">
        <v>2758</v>
      </c>
      <c r="B458" s="497" t="s">
        <v>2759</v>
      </c>
      <c r="C458" s="497" t="s">
        <v>2759</v>
      </c>
      <c r="D458" s="441"/>
      <c r="E458" s="15"/>
      <c r="F458" s="442"/>
      <c r="G458" s="446">
        <v>0</v>
      </c>
      <c r="H458" s="448">
        <f aca="true" t="shared" si="7" ref="H458:H464">G458*D458</f>
        <v>0</v>
      </c>
      <c r="I458" s="449"/>
    </row>
    <row r="459" spans="1:9" ht="12.75">
      <c r="A459" s="472"/>
      <c r="B459" s="497" t="s">
        <v>2760</v>
      </c>
      <c r="C459" s="497" t="s">
        <v>2008</v>
      </c>
      <c r="D459" s="441">
        <v>13</v>
      </c>
      <c r="E459" s="15" t="s">
        <v>189</v>
      </c>
      <c r="F459" s="442" t="s">
        <v>2761</v>
      </c>
      <c r="G459" s="446">
        <v>254.11549999999997</v>
      </c>
      <c r="H459" s="448">
        <f t="shared" si="7"/>
        <v>3303.5014999999994</v>
      </c>
      <c r="I459" s="449"/>
    </row>
    <row r="460" spans="1:9" ht="12.75">
      <c r="A460" s="472"/>
      <c r="B460" s="497" t="s">
        <v>2762</v>
      </c>
      <c r="C460" s="497" t="s">
        <v>2009</v>
      </c>
      <c r="D460" s="441">
        <v>26</v>
      </c>
      <c r="E460" s="15" t="s">
        <v>189</v>
      </c>
      <c r="F460" s="442" t="s">
        <v>2761</v>
      </c>
      <c r="G460" s="446">
        <v>254.11549999999997</v>
      </c>
      <c r="H460" s="448">
        <f t="shared" si="7"/>
        <v>6607.002999999999</v>
      </c>
      <c r="I460" s="449"/>
    </row>
    <row r="461" spans="1:9" ht="12.75">
      <c r="A461" s="470"/>
      <c r="B461" s="497" t="s">
        <v>753</v>
      </c>
      <c r="C461" s="497" t="s">
        <v>2010</v>
      </c>
      <c r="D461" s="441">
        <v>60</v>
      </c>
      <c r="E461" s="15" t="s">
        <v>189</v>
      </c>
      <c r="F461" s="442" t="s">
        <v>2761</v>
      </c>
      <c r="G461" s="446">
        <v>254.11549999999997</v>
      </c>
      <c r="H461" s="448">
        <f t="shared" si="7"/>
        <v>15246.929999999998</v>
      </c>
      <c r="I461" s="449"/>
    </row>
    <row r="462" spans="1:9" ht="12.75">
      <c r="A462" s="470"/>
      <c r="B462" s="495" t="s">
        <v>2605</v>
      </c>
      <c r="C462" s="495" t="s">
        <v>2606</v>
      </c>
      <c r="D462" s="441"/>
      <c r="E462" s="15"/>
      <c r="F462" s="442"/>
      <c r="G462" s="446">
        <v>0</v>
      </c>
      <c r="H462" s="448">
        <f t="shared" si="7"/>
        <v>0</v>
      </c>
      <c r="I462" s="449"/>
    </row>
    <row r="463" spans="1:9" ht="12.75">
      <c r="A463" s="473"/>
      <c r="B463" s="507"/>
      <c r="C463" s="507"/>
      <c r="D463" s="474"/>
      <c r="E463" s="475"/>
      <c r="F463" s="476"/>
      <c r="G463" s="446">
        <v>0</v>
      </c>
      <c r="H463" s="448">
        <f t="shared" si="7"/>
        <v>0</v>
      </c>
      <c r="I463" s="477"/>
    </row>
    <row r="464" spans="1:9" s="485" customFormat="1" ht="34.5" thickBot="1">
      <c r="A464" s="478"/>
      <c r="B464" s="479" t="s">
        <v>754</v>
      </c>
      <c r="C464" s="479" t="s">
        <v>2011</v>
      </c>
      <c r="D464" s="480">
        <v>1</v>
      </c>
      <c r="E464" s="481" t="s">
        <v>983</v>
      </c>
      <c r="F464" s="482" t="s">
        <v>755</v>
      </c>
      <c r="G464" s="483">
        <v>71680.121</v>
      </c>
      <c r="H464" s="484">
        <f t="shared" si="7"/>
        <v>71680.121</v>
      </c>
      <c r="I464" s="449"/>
    </row>
    <row r="465" spans="1:10" ht="18.75" customHeight="1" thickBot="1">
      <c r="A465" s="611"/>
      <c r="B465" s="612" t="s">
        <v>756</v>
      </c>
      <c r="C465" s="613"/>
      <c r="D465" s="614"/>
      <c r="E465" s="615"/>
      <c r="F465" s="616"/>
      <c r="G465" s="617" t="s">
        <v>2607</v>
      </c>
      <c r="H465" s="618">
        <f>SUM(H10:H464)</f>
        <v>11028711.414275005</v>
      </c>
      <c r="J465" s="486"/>
    </row>
    <row r="466" spans="6:8" ht="12.75">
      <c r="F466" s="490"/>
      <c r="G466" s="486"/>
      <c r="H466" s="486"/>
    </row>
    <row r="467" spans="6:8" ht="12.75">
      <c r="F467" s="490"/>
      <c r="G467" s="486"/>
      <c r="H467" s="486"/>
    </row>
    <row r="468" spans="6:8" ht="12.75">
      <c r="F468" s="490"/>
      <c r="G468" s="486"/>
      <c r="H468" s="486"/>
    </row>
    <row r="469" spans="6:8" ht="12.75">
      <c r="F469" s="490"/>
      <c r="G469" s="486"/>
      <c r="H469" s="486"/>
    </row>
    <row r="470" spans="6:8" ht="12.75">
      <c r="F470" s="490"/>
      <c r="G470" s="486"/>
      <c r="H470" s="486"/>
    </row>
    <row r="471" spans="6:8" ht="12.75">
      <c r="F471" s="490"/>
      <c r="G471" s="486"/>
      <c r="H471" s="486"/>
    </row>
    <row r="472" spans="6:8" ht="12.75">
      <c r="F472" s="490"/>
      <c r="G472" s="486"/>
      <c r="H472" s="486"/>
    </row>
    <row r="473" spans="6:8" ht="12.75">
      <c r="F473" s="490"/>
      <c r="G473" s="486"/>
      <c r="H473" s="486"/>
    </row>
    <row r="474" spans="6:8" ht="12.75">
      <c r="F474" s="490"/>
      <c r="G474" s="486"/>
      <c r="H474" s="486"/>
    </row>
    <row r="475" spans="6:8" ht="12.75">
      <c r="F475" s="490"/>
      <c r="G475" s="486"/>
      <c r="H475" s="486"/>
    </row>
    <row r="476" spans="6:8" ht="12.75">
      <c r="F476" s="490"/>
      <c r="G476" s="486"/>
      <c r="H476" s="486"/>
    </row>
    <row r="477" spans="6:8" ht="12.75">
      <c r="F477" s="490"/>
      <c r="G477" s="486"/>
      <c r="H477" s="486"/>
    </row>
    <row r="478" spans="6:8" ht="12.75">
      <c r="F478" s="490"/>
      <c r="G478" s="486"/>
      <c r="H478" s="486"/>
    </row>
    <row r="479" spans="6:8" ht="12.75">
      <c r="F479" s="490"/>
      <c r="G479" s="486"/>
      <c r="H479" s="486"/>
    </row>
    <row r="480" spans="6:8" ht="12.75">
      <c r="F480" s="490"/>
      <c r="G480" s="486"/>
      <c r="H480" s="486"/>
    </row>
    <row r="481" spans="6:8" ht="12.75">
      <c r="F481" s="490"/>
      <c r="G481" s="486"/>
      <c r="H481" s="486"/>
    </row>
    <row r="482" spans="6:8" ht="12.75">
      <c r="F482" s="490"/>
      <c r="G482" s="486"/>
      <c r="H482" s="486"/>
    </row>
    <row r="483" spans="6:8" ht="12.75">
      <c r="F483" s="490"/>
      <c r="G483" s="486"/>
      <c r="H483" s="486"/>
    </row>
    <row r="484" spans="6:8" ht="12.75">
      <c r="F484" s="490"/>
      <c r="G484" s="486"/>
      <c r="H484" s="486"/>
    </row>
    <row r="485" spans="6:8" ht="12.75">
      <c r="F485" s="490"/>
      <c r="G485" s="486"/>
      <c r="H485" s="486"/>
    </row>
    <row r="486" spans="6:8" ht="12.75">
      <c r="F486" s="490"/>
      <c r="G486" s="486"/>
      <c r="H486" s="486"/>
    </row>
    <row r="487" spans="6:8" ht="12.75">
      <c r="F487" s="490"/>
      <c r="G487" s="486"/>
      <c r="H487" s="486"/>
    </row>
    <row r="488" spans="6:8" ht="12.75">
      <c r="F488" s="490"/>
      <c r="G488" s="486"/>
      <c r="H488" s="486"/>
    </row>
    <row r="489" spans="6:8" ht="12.75">
      <c r="F489" s="490"/>
      <c r="G489" s="486"/>
      <c r="H489" s="486"/>
    </row>
    <row r="490" spans="6:8" ht="12.75">
      <c r="F490" s="490"/>
      <c r="G490" s="486"/>
      <c r="H490" s="486"/>
    </row>
    <row r="491" spans="6:8" ht="12.75">
      <c r="F491" s="490"/>
      <c r="G491" s="486"/>
      <c r="H491" s="486"/>
    </row>
    <row r="492" spans="6:8" ht="12.75">
      <c r="F492" s="490"/>
      <c r="G492" s="486"/>
      <c r="H492" s="486"/>
    </row>
    <row r="493" spans="6:8" ht="12.75">
      <c r="F493" s="490"/>
      <c r="G493" s="486"/>
      <c r="H493" s="486"/>
    </row>
    <row r="494" spans="6:8" ht="12.75">
      <c r="F494" s="490"/>
      <c r="G494" s="486"/>
      <c r="H494" s="486"/>
    </row>
    <row r="495" spans="6:8" ht="12.75">
      <c r="F495" s="490"/>
      <c r="G495" s="486"/>
      <c r="H495" s="486"/>
    </row>
    <row r="496" spans="6:8" ht="12.75">
      <c r="F496" s="490"/>
      <c r="G496" s="486"/>
      <c r="H496" s="486"/>
    </row>
    <row r="497" spans="6:8" ht="12.75">
      <c r="F497" s="490"/>
      <c r="G497" s="486"/>
      <c r="H497" s="486"/>
    </row>
    <row r="498" spans="6:8" ht="12.75">
      <c r="F498" s="490"/>
      <c r="G498" s="486"/>
      <c r="H498" s="486"/>
    </row>
    <row r="499" spans="6:8" ht="12.75">
      <c r="F499" s="490"/>
      <c r="G499" s="486"/>
      <c r="H499" s="486"/>
    </row>
    <row r="500" spans="6:8" ht="12.75">
      <c r="F500" s="490"/>
      <c r="G500" s="486"/>
      <c r="H500" s="486"/>
    </row>
    <row r="501" spans="6:8" ht="12.75">
      <c r="F501" s="490"/>
      <c r="G501" s="486"/>
      <c r="H501" s="486"/>
    </row>
    <row r="502" spans="6:8" ht="12.75">
      <c r="F502" s="490"/>
      <c r="G502" s="486"/>
      <c r="H502" s="486"/>
    </row>
    <row r="503" spans="6:8" ht="12.75">
      <c r="F503" s="490"/>
      <c r="G503" s="486"/>
      <c r="H503" s="486"/>
    </row>
    <row r="504" spans="6:8" ht="12.75">
      <c r="F504" s="490"/>
      <c r="G504" s="486"/>
      <c r="H504" s="486"/>
    </row>
    <row r="505" spans="6:8" ht="12.75">
      <c r="F505" s="490"/>
      <c r="G505" s="486"/>
      <c r="H505" s="486"/>
    </row>
    <row r="506" spans="6:8" ht="12.75">
      <c r="F506" s="490"/>
      <c r="G506" s="486"/>
      <c r="H506" s="486"/>
    </row>
    <row r="507" spans="6:8" ht="12.75">
      <c r="F507" s="490"/>
      <c r="G507" s="486"/>
      <c r="H507" s="486"/>
    </row>
    <row r="508" spans="6:8" ht="12.75">
      <c r="F508" s="490"/>
      <c r="G508" s="486"/>
      <c r="H508" s="486"/>
    </row>
    <row r="509" spans="6:8" ht="12.75">
      <c r="F509" s="490"/>
      <c r="G509" s="486"/>
      <c r="H509" s="486"/>
    </row>
    <row r="510" spans="7:8" ht="12.75">
      <c r="G510" s="486"/>
      <c r="H510" s="486"/>
    </row>
    <row r="511" spans="7:8" ht="12.75">
      <c r="G511" s="486"/>
      <c r="H511" s="486"/>
    </row>
    <row r="512" spans="7:8" ht="12.75">
      <c r="G512" s="486"/>
      <c r="H512" s="486"/>
    </row>
    <row r="513" spans="7:8" ht="12.75">
      <c r="G513" s="486"/>
      <c r="H513" s="486"/>
    </row>
    <row r="514" spans="7:8" ht="12.75">
      <c r="G514" s="486"/>
      <c r="H514" s="486"/>
    </row>
    <row r="515" spans="7:8" ht="12.75">
      <c r="G515" s="486"/>
      <c r="H515" s="486"/>
    </row>
    <row r="516" spans="7:8" ht="12.75">
      <c r="G516" s="486"/>
      <c r="H516" s="486"/>
    </row>
    <row r="517" spans="7:8" ht="12.75">
      <c r="G517" s="486"/>
      <c r="H517" s="486"/>
    </row>
    <row r="518" spans="7:8" ht="12.75">
      <c r="G518" s="486"/>
      <c r="H518" s="486"/>
    </row>
    <row r="519" spans="7:8" ht="12.75">
      <c r="G519" s="486"/>
      <c r="H519" s="486"/>
    </row>
    <row r="520" spans="7:8" ht="12.75">
      <c r="G520" s="486"/>
      <c r="H520" s="486"/>
    </row>
    <row r="521" spans="7:8" ht="12.75">
      <c r="G521" s="486"/>
      <c r="H521" s="486"/>
    </row>
    <row r="522" spans="7:8" ht="12.75">
      <c r="G522" s="486"/>
      <c r="H522" s="486"/>
    </row>
    <row r="523" spans="7:8" ht="12.75">
      <c r="G523" s="486"/>
      <c r="H523" s="486"/>
    </row>
    <row r="524" spans="7:8" ht="12.75">
      <c r="G524" s="486"/>
      <c r="H524" s="486"/>
    </row>
    <row r="525" spans="7:8" ht="12.75">
      <c r="G525" s="486"/>
      <c r="H525" s="486"/>
    </row>
    <row r="526" spans="7:8" ht="12.75">
      <c r="G526" s="486"/>
      <c r="H526" s="486"/>
    </row>
    <row r="527" spans="7:8" ht="12.75">
      <c r="G527" s="486"/>
      <c r="H527" s="486"/>
    </row>
    <row r="528" spans="7:8" ht="12.75">
      <c r="G528" s="486"/>
      <c r="H528" s="486"/>
    </row>
    <row r="529" spans="7:8" ht="12.75">
      <c r="G529" s="486"/>
      <c r="H529" s="486"/>
    </row>
    <row r="530" spans="7:8" ht="12.75">
      <c r="G530" s="486"/>
      <c r="H530" s="486"/>
    </row>
    <row r="531" spans="7:8" ht="12.75">
      <c r="G531" s="486"/>
      <c r="H531" s="486"/>
    </row>
    <row r="532" spans="7:8" ht="12.75">
      <c r="G532" s="486"/>
      <c r="H532" s="486"/>
    </row>
    <row r="533" spans="7:8" ht="12.75">
      <c r="G533" s="486"/>
      <c r="H533" s="486"/>
    </row>
    <row r="534" spans="7:8" ht="12.75">
      <c r="G534" s="486"/>
      <c r="H534" s="486"/>
    </row>
    <row r="535" spans="7:8" ht="12.75">
      <c r="G535" s="486"/>
      <c r="H535" s="486"/>
    </row>
    <row r="536" spans="7:8" ht="12.75">
      <c r="G536" s="486"/>
      <c r="H536" s="486"/>
    </row>
    <row r="537" spans="7:8" ht="12.75">
      <c r="G537" s="486"/>
      <c r="H537" s="486"/>
    </row>
    <row r="538" spans="7:8" ht="12.75">
      <c r="G538" s="486"/>
      <c r="H538" s="486"/>
    </row>
    <row r="539" spans="7:8" ht="12.75">
      <c r="G539" s="486"/>
      <c r="H539" s="486"/>
    </row>
    <row r="540" spans="7:8" ht="12.75">
      <c r="G540" s="486"/>
      <c r="H540" s="486"/>
    </row>
    <row r="541" spans="7:8" ht="12.75">
      <c r="G541" s="486"/>
      <c r="H541" s="486"/>
    </row>
    <row r="542" spans="7:8" ht="12.75">
      <c r="G542" s="486"/>
      <c r="H542" s="486"/>
    </row>
    <row r="543" spans="7:8" ht="12.75">
      <c r="G543" s="486"/>
      <c r="H543" s="486"/>
    </row>
    <row r="544" spans="7:8" ht="12.75">
      <c r="G544" s="486"/>
      <c r="H544" s="486"/>
    </row>
    <row r="545" spans="7:8" ht="12.75">
      <c r="G545" s="486"/>
      <c r="H545" s="486"/>
    </row>
    <row r="546" spans="7:8" ht="12.75">
      <c r="G546" s="486"/>
      <c r="H546" s="486"/>
    </row>
    <row r="547" spans="7:8" ht="12.75">
      <c r="G547" s="486"/>
      <c r="H547" s="486"/>
    </row>
    <row r="548" spans="7:8" ht="12.75">
      <c r="G548" s="486"/>
      <c r="H548" s="486"/>
    </row>
    <row r="549" spans="7:8" ht="12.75">
      <c r="G549" s="486"/>
      <c r="H549" s="486"/>
    </row>
    <row r="550" spans="7:8" ht="12.75">
      <c r="G550" s="486"/>
      <c r="H550" s="486"/>
    </row>
    <row r="551" spans="7:8" ht="12.75">
      <c r="G551" s="486"/>
      <c r="H551" s="486"/>
    </row>
    <row r="552" spans="7:8" ht="12.75">
      <c r="G552" s="486"/>
      <c r="H552" s="486"/>
    </row>
    <row r="553" spans="7:8" ht="12.75">
      <c r="G553" s="486"/>
      <c r="H553" s="486"/>
    </row>
    <row r="554" spans="7:8" ht="12.75">
      <c r="G554" s="486"/>
      <c r="H554" s="486"/>
    </row>
    <row r="555" spans="7:8" ht="12.75">
      <c r="G555" s="486"/>
      <c r="H555" s="486"/>
    </row>
    <row r="556" spans="7:8" ht="12.75">
      <c r="G556" s="486"/>
      <c r="H556" s="486"/>
    </row>
    <row r="557" spans="7:8" ht="12.75">
      <c r="G557" s="486"/>
      <c r="H557" s="486"/>
    </row>
    <row r="558" spans="7:8" ht="12.75">
      <c r="G558" s="486"/>
      <c r="H558" s="486"/>
    </row>
    <row r="559" spans="7:8" ht="12.75">
      <c r="G559" s="486"/>
      <c r="H559" s="486"/>
    </row>
    <row r="560" spans="7:8" ht="12.75">
      <c r="G560" s="486"/>
      <c r="H560" s="486"/>
    </row>
    <row r="561" spans="7:8" ht="12.75">
      <c r="G561" s="486"/>
      <c r="H561" s="486"/>
    </row>
    <row r="562" spans="7:8" ht="12.75">
      <c r="G562" s="486"/>
      <c r="H562" s="486"/>
    </row>
    <row r="563" spans="7:8" ht="12.75">
      <c r="G563" s="486"/>
      <c r="H563" s="486"/>
    </row>
    <row r="564" spans="7:8" ht="12.75">
      <c r="G564" s="486"/>
      <c r="H564" s="486"/>
    </row>
    <row r="565" spans="7:8" ht="12.75">
      <c r="G565" s="486"/>
      <c r="H565" s="486"/>
    </row>
    <row r="566" spans="7:8" ht="12.75">
      <c r="G566" s="486"/>
      <c r="H566" s="486"/>
    </row>
    <row r="567" spans="7:8" ht="12.75">
      <c r="G567" s="486"/>
      <c r="H567" s="486"/>
    </row>
    <row r="568" spans="7:8" ht="12.75">
      <c r="G568" s="486"/>
      <c r="H568" s="486"/>
    </row>
    <row r="569" spans="7:8" ht="12.75">
      <c r="G569" s="486"/>
      <c r="H569" s="486"/>
    </row>
    <row r="570" spans="7:8" ht="12.75">
      <c r="G570" s="486"/>
      <c r="H570" s="486"/>
    </row>
    <row r="571" spans="7:8" ht="12.75">
      <c r="G571" s="486"/>
      <c r="H571" s="486"/>
    </row>
    <row r="572" spans="7:8" ht="12.75">
      <c r="G572" s="486"/>
      <c r="H572" s="486"/>
    </row>
    <row r="573" spans="7:8" ht="12.75">
      <c r="G573" s="486"/>
      <c r="H573" s="486"/>
    </row>
    <row r="574" spans="7:8" ht="12.75">
      <c r="G574" s="486"/>
      <c r="H574" s="486"/>
    </row>
    <row r="575" spans="7:8" ht="12.75">
      <c r="G575" s="486"/>
      <c r="H575" s="486"/>
    </row>
    <row r="576" spans="7:8" ht="12.75">
      <c r="G576" s="486"/>
      <c r="H576" s="486"/>
    </row>
    <row r="577" spans="7:8" ht="12.75">
      <c r="G577" s="486"/>
      <c r="H577" s="486"/>
    </row>
    <row r="578" spans="7:8" ht="12.75">
      <c r="G578" s="486"/>
      <c r="H578" s="486"/>
    </row>
    <row r="579" spans="7:8" ht="12.75">
      <c r="G579" s="486"/>
      <c r="H579" s="486"/>
    </row>
    <row r="580" spans="7:8" ht="12.75">
      <c r="G580" s="486"/>
      <c r="H580" s="486"/>
    </row>
    <row r="581" spans="7:8" ht="12.75">
      <c r="G581" s="486"/>
      <c r="H581" s="486"/>
    </row>
    <row r="582" spans="7:8" ht="12.75">
      <c r="G582" s="486"/>
      <c r="H582" s="486"/>
    </row>
    <row r="583" spans="7:8" ht="12.75">
      <c r="G583" s="486"/>
      <c r="H583" s="486"/>
    </row>
    <row r="584" spans="7:8" ht="12.75">
      <c r="G584" s="486"/>
      <c r="H584" s="486"/>
    </row>
    <row r="585" spans="7:8" ht="12.75">
      <c r="G585" s="486"/>
      <c r="H585" s="486"/>
    </row>
    <row r="586" spans="7:8" ht="12.75">
      <c r="G586" s="486"/>
      <c r="H586" s="486"/>
    </row>
    <row r="587" spans="7:8" ht="12.75">
      <c r="G587" s="486"/>
      <c r="H587" s="486"/>
    </row>
    <row r="588" spans="7:8" ht="12.75">
      <c r="G588" s="486"/>
      <c r="H588" s="486"/>
    </row>
    <row r="589" spans="7:8" ht="12.75">
      <c r="G589" s="486"/>
      <c r="H589" s="486"/>
    </row>
    <row r="590" spans="7:8" ht="12.75">
      <c r="G590" s="486"/>
      <c r="H590" s="486"/>
    </row>
    <row r="591" spans="7:8" ht="12.75">
      <c r="G591" s="486"/>
      <c r="H591" s="486"/>
    </row>
    <row r="592" spans="7:8" ht="12.75">
      <c r="G592" s="486"/>
      <c r="H592" s="486"/>
    </row>
    <row r="593" spans="7:8" ht="12.75">
      <c r="G593" s="486"/>
      <c r="H593" s="486"/>
    </row>
    <row r="594" spans="7:8" ht="12.75">
      <c r="G594" s="486"/>
      <c r="H594" s="486"/>
    </row>
    <row r="595" spans="7:8" ht="12.75">
      <c r="G595" s="486"/>
      <c r="H595" s="486"/>
    </row>
    <row r="596" spans="7:8" ht="12.75">
      <c r="G596" s="486"/>
      <c r="H596" s="486"/>
    </row>
    <row r="597" spans="7:8" ht="12.75">
      <c r="G597" s="486"/>
      <c r="H597" s="486"/>
    </row>
    <row r="598" spans="7:8" ht="12.75">
      <c r="G598" s="486"/>
      <c r="H598" s="486"/>
    </row>
    <row r="599" spans="7:8" ht="12.75">
      <c r="G599" s="486"/>
      <c r="H599" s="486"/>
    </row>
    <row r="600" spans="7:8" ht="12.75">
      <c r="G600" s="486"/>
      <c r="H600" s="486"/>
    </row>
    <row r="601" spans="7:8" ht="12.75">
      <c r="G601" s="486"/>
      <c r="H601" s="486"/>
    </row>
    <row r="602" spans="7:8" ht="12.75">
      <c r="G602" s="486"/>
      <c r="H602" s="486"/>
    </row>
    <row r="603" spans="7:8" ht="12.75">
      <c r="G603" s="486"/>
      <c r="H603" s="486"/>
    </row>
    <row r="604" spans="7:8" ht="12.75">
      <c r="G604" s="486"/>
      <c r="H604" s="486"/>
    </row>
    <row r="605" spans="7:8" ht="12.75">
      <c r="G605" s="486"/>
      <c r="H605" s="486"/>
    </row>
    <row r="606" spans="7:8" ht="12.75">
      <c r="G606" s="486"/>
      <c r="H606" s="486"/>
    </row>
    <row r="607" spans="7:8" ht="12.75">
      <c r="G607" s="486"/>
      <c r="H607" s="486"/>
    </row>
    <row r="608" spans="7:8" ht="12.75">
      <c r="G608" s="486"/>
      <c r="H608" s="486"/>
    </row>
    <row r="609" spans="7:8" ht="12.75">
      <c r="G609" s="486"/>
      <c r="H609" s="486"/>
    </row>
    <row r="610" spans="7:8" ht="12.75">
      <c r="G610" s="486"/>
      <c r="H610" s="486"/>
    </row>
    <row r="611" spans="7:8" ht="12.75">
      <c r="G611" s="486"/>
      <c r="H611" s="486"/>
    </row>
    <row r="612" spans="7:8" ht="12.75">
      <c r="G612" s="486"/>
      <c r="H612" s="486"/>
    </row>
    <row r="613" spans="7:8" ht="12.75">
      <c r="G613" s="486"/>
      <c r="H613" s="486"/>
    </row>
    <row r="614" spans="7:8" ht="12.75">
      <c r="G614" s="486"/>
      <c r="H614" s="486"/>
    </row>
    <row r="615" spans="7:8" ht="12.75">
      <c r="G615" s="486"/>
      <c r="H615" s="486"/>
    </row>
    <row r="616" spans="7:8" ht="12.75">
      <c r="G616" s="486"/>
      <c r="H616" s="486"/>
    </row>
    <row r="617" spans="7:8" ht="12.75">
      <c r="G617" s="486"/>
      <c r="H617" s="486"/>
    </row>
    <row r="618" spans="7:8" ht="12.75">
      <c r="G618" s="486"/>
      <c r="H618" s="486"/>
    </row>
    <row r="619" spans="7:8" ht="12.75">
      <c r="G619" s="486"/>
      <c r="H619" s="486"/>
    </row>
    <row r="620" spans="7:8" ht="12.75">
      <c r="G620" s="486"/>
      <c r="H620" s="486"/>
    </row>
    <row r="621" spans="7:8" ht="12.75">
      <c r="G621" s="486"/>
      <c r="H621" s="486"/>
    </row>
    <row r="622" spans="7:8" ht="12.75">
      <c r="G622" s="486"/>
      <c r="H622" s="486"/>
    </row>
    <row r="623" spans="7:8" ht="12.75">
      <c r="G623" s="486"/>
      <c r="H623" s="486"/>
    </row>
    <row r="624" spans="7:8" ht="12.75">
      <c r="G624" s="486"/>
      <c r="H624" s="486"/>
    </row>
    <row r="625" spans="7:8" ht="12.75">
      <c r="G625" s="486"/>
      <c r="H625" s="486"/>
    </row>
    <row r="626" spans="7:8" ht="12.75">
      <c r="G626" s="486"/>
      <c r="H626" s="486"/>
    </row>
    <row r="627" spans="7:8" ht="12.75">
      <c r="G627" s="486"/>
      <c r="H627" s="486"/>
    </row>
    <row r="628" spans="7:8" ht="12.75">
      <c r="G628" s="486"/>
      <c r="H628" s="486"/>
    </row>
    <row r="629" spans="7:8" ht="12.75">
      <c r="G629" s="486"/>
      <c r="H629" s="486"/>
    </row>
    <row r="630" spans="7:8" ht="12.75">
      <c r="G630" s="486"/>
      <c r="H630" s="486"/>
    </row>
    <row r="631" spans="7:8" ht="12.75">
      <c r="G631" s="486"/>
      <c r="H631" s="486"/>
    </row>
    <row r="632" spans="7:8" ht="12.75">
      <c r="G632" s="486"/>
      <c r="H632" s="486"/>
    </row>
    <row r="633" spans="7:8" ht="12.75">
      <c r="G633" s="486"/>
      <c r="H633" s="486"/>
    </row>
    <row r="634" spans="7:8" ht="12.75">
      <c r="G634" s="486"/>
      <c r="H634" s="486"/>
    </row>
    <row r="635" spans="7:8" ht="12.75">
      <c r="G635" s="486"/>
      <c r="H635" s="486"/>
    </row>
    <row r="636" spans="7:8" ht="12.75">
      <c r="G636" s="486"/>
      <c r="H636" s="486"/>
    </row>
    <row r="637" spans="7:8" ht="12.75">
      <c r="G637" s="486"/>
      <c r="H637" s="486"/>
    </row>
    <row r="638" spans="7:8" ht="12.75">
      <c r="G638" s="486"/>
      <c r="H638" s="486"/>
    </row>
    <row r="639" spans="7:8" ht="12.75">
      <c r="G639" s="486"/>
      <c r="H639" s="486"/>
    </row>
    <row r="640" spans="7:8" ht="12.75">
      <c r="G640" s="486"/>
      <c r="H640" s="486"/>
    </row>
    <row r="641" spans="7:8" ht="12.75">
      <c r="G641" s="486"/>
      <c r="H641" s="486"/>
    </row>
    <row r="642" spans="7:8" ht="12.75">
      <c r="G642" s="486"/>
      <c r="H642" s="486"/>
    </row>
    <row r="643" spans="7:8" ht="12.75">
      <c r="G643" s="486"/>
      <c r="H643" s="486"/>
    </row>
    <row r="644" spans="7:8" ht="12.75">
      <c r="G644" s="486"/>
      <c r="H644" s="486"/>
    </row>
    <row r="645" spans="7:8" ht="12.75">
      <c r="G645" s="486"/>
      <c r="H645" s="486"/>
    </row>
    <row r="646" spans="7:8" ht="12.75">
      <c r="G646" s="486"/>
      <c r="H646" s="486"/>
    </row>
    <row r="647" spans="7:8" ht="12.75">
      <c r="G647" s="486"/>
      <c r="H647" s="486"/>
    </row>
    <row r="648" spans="7:8" ht="12.75">
      <c r="G648" s="486"/>
      <c r="H648" s="486"/>
    </row>
    <row r="649" spans="7:8" ht="12.75">
      <c r="G649" s="486"/>
      <c r="H649" s="486"/>
    </row>
    <row r="650" spans="7:8" ht="12.75">
      <c r="G650" s="486"/>
      <c r="H650" s="486"/>
    </row>
    <row r="651" spans="7:8" ht="12.75">
      <c r="G651" s="486"/>
      <c r="H651" s="486"/>
    </row>
    <row r="652" spans="7:8" ht="12.75">
      <c r="G652" s="486"/>
      <c r="H652" s="486"/>
    </row>
    <row r="653" spans="7:8" ht="12.75">
      <c r="G653" s="486"/>
      <c r="H653" s="486"/>
    </row>
    <row r="654" spans="7:8" ht="12.75">
      <c r="G654" s="486"/>
      <c r="H654" s="486"/>
    </row>
    <row r="655" spans="7:8" ht="12.75">
      <c r="G655" s="486"/>
      <c r="H655" s="486"/>
    </row>
    <row r="656" spans="7:8" ht="12.75">
      <c r="G656" s="486"/>
      <c r="H656" s="486"/>
    </row>
    <row r="657" spans="7:8" ht="12.75">
      <c r="G657" s="486"/>
      <c r="H657" s="486"/>
    </row>
    <row r="658" spans="7:8" ht="12.75">
      <c r="G658" s="486"/>
      <c r="H658" s="486"/>
    </row>
    <row r="659" spans="7:8" ht="12.75">
      <c r="G659" s="486"/>
      <c r="H659" s="486"/>
    </row>
    <row r="660" spans="7:8" ht="12.75">
      <c r="G660" s="486"/>
      <c r="H660" s="486"/>
    </row>
    <row r="661" spans="7:8" ht="12.75">
      <c r="G661" s="486"/>
      <c r="H661" s="486"/>
    </row>
    <row r="662" spans="7:8" ht="12.75">
      <c r="G662" s="486"/>
      <c r="H662" s="486"/>
    </row>
    <row r="663" spans="7:8" ht="12.75">
      <c r="G663" s="486"/>
      <c r="H663" s="486"/>
    </row>
    <row r="664" spans="7:8" ht="12.75">
      <c r="G664" s="486"/>
      <c r="H664" s="486"/>
    </row>
    <row r="665" spans="7:8" ht="12.75">
      <c r="G665" s="486"/>
      <c r="H665" s="486"/>
    </row>
    <row r="666" spans="7:8" ht="12.75">
      <c r="G666" s="486"/>
      <c r="H666" s="486"/>
    </row>
    <row r="667" spans="7:8" ht="12.75">
      <c r="G667" s="486"/>
      <c r="H667" s="486"/>
    </row>
    <row r="668" spans="7:8" ht="12.75">
      <c r="G668" s="486"/>
      <c r="H668" s="486"/>
    </row>
    <row r="669" spans="7:8" ht="12.75">
      <c r="G669" s="486"/>
      <c r="H669" s="486"/>
    </row>
    <row r="670" spans="7:8" ht="12.75">
      <c r="G670" s="486"/>
      <c r="H670" s="486"/>
    </row>
    <row r="671" spans="7:8" ht="12.75">
      <c r="G671" s="486"/>
      <c r="H671" s="486"/>
    </row>
    <row r="672" spans="7:8" ht="12.75">
      <c r="G672" s="486"/>
      <c r="H672" s="486"/>
    </row>
    <row r="673" spans="7:8" ht="12.75">
      <c r="G673" s="486"/>
      <c r="H673" s="486"/>
    </row>
    <row r="674" spans="7:8" ht="12.75">
      <c r="G674" s="486"/>
      <c r="H674" s="486"/>
    </row>
    <row r="675" spans="7:8" ht="12.75">
      <c r="G675" s="486"/>
      <c r="H675" s="486"/>
    </row>
    <row r="676" spans="7:8" ht="12.75">
      <c r="G676" s="486"/>
      <c r="H676" s="486"/>
    </row>
    <row r="677" spans="7:8" ht="12.75">
      <c r="G677" s="486"/>
      <c r="H677" s="486"/>
    </row>
    <row r="678" spans="7:8" ht="12.75">
      <c r="G678" s="486"/>
      <c r="H678" s="486"/>
    </row>
    <row r="679" spans="7:8" ht="12.75">
      <c r="G679" s="486"/>
      <c r="H679" s="486"/>
    </row>
    <row r="680" spans="7:8" ht="12.75">
      <c r="G680" s="486"/>
      <c r="H680" s="486"/>
    </row>
    <row r="681" spans="7:8" ht="12.75">
      <c r="G681" s="486"/>
      <c r="H681" s="486"/>
    </row>
    <row r="682" spans="7:8" ht="12.75">
      <c r="G682" s="486"/>
      <c r="H682" s="486"/>
    </row>
    <row r="683" spans="7:8" ht="12.75">
      <c r="G683" s="486"/>
      <c r="H683" s="486"/>
    </row>
    <row r="684" spans="7:8" ht="12.75">
      <c r="G684" s="486"/>
      <c r="H684" s="486"/>
    </row>
    <row r="685" spans="7:8" ht="12.75">
      <c r="G685" s="486"/>
      <c r="H685" s="486"/>
    </row>
    <row r="686" spans="7:8" ht="12.75">
      <c r="G686" s="486"/>
      <c r="H686" s="486"/>
    </row>
    <row r="687" spans="7:8" ht="12.75">
      <c r="G687" s="486"/>
      <c r="H687" s="486"/>
    </row>
    <row r="688" spans="7:8" ht="12.75">
      <c r="G688" s="486"/>
      <c r="H688" s="486"/>
    </row>
    <row r="689" spans="7:8" ht="12.75">
      <c r="G689" s="486"/>
      <c r="H689" s="486"/>
    </row>
    <row r="690" spans="7:8" ht="12.75">
      <c r="G690" s="486"/>
      <c r="H690" s="486"/>
    </row>
    <row r="691" spans="7:8" ht="12.75">
      <c r="G691" s="486"/>
      <c r="H691" s="486"/>
    </row>
    <row r="692" spans="7:8" ht="12.75">
      <c r="G692" s="486"/>
      <c r="H692" s="486"/>
    </row>
    <row r="693" spans="7:8" ht="12.75">
      <c r="G693" s="486"/>
      <c r="H693" s="486"/>
    </row>
    <row r="694" spans="7:8" ht="12.75">
      <c r="G694" s="486"/>
      <c r="H694" s="486"/>
    </row>
    <row r="695" spans="7:8" ht="12.75">
      <c r="G695" s="486"/>
      <c r="H695" s="486"/>
    </row>
    <row r="696" spans="7:8" ht="12.75">
      <c r="G696" s="486"/>
      <c r="H696" s="486"/>
    </row>
    <row r="697" spans="7:8" ht="12.75">
      <c r="G697" s="486"/>
      <c r="H697" s="486"/>
    </row>
    <row r="698" spans="7:8" ht="12.75">
      <c r="G698" s="486"/>
      <c r="H698" s="486"/>
    </row>
    <row r="699" spans="7:8" ht="12.75">
      <c r="G699" s="486"/>
      <c r="H699" s="486"/>
    </row>
    <row r="700" spans="7:8" ht="12.75">
      <c r="G700" s="486"/>
      <c r="H700" s="486"/>
    </row>
    <row r="701" spans="7:8" ht="12.75">
      <c r="G701" s="486"/>
      <c r="H701" s="486"/>
    </row>
    <row r="702" spans="7:8" ht="12.75">
      <c r="G702" s="486"/>
      <c r="H702" s="486"/>
    </row>
    <row r="703" spans="7:8" ht="12.75">
      <c r="G703" s="486"/>
      <c r="H703" s="486"/>
    </row>
    <row r="704" spans="7:8" ht="12.75">
      <c r="G704" s="486"/>
      <c r="H704" s="486"/>
    </row>
    <row r="705" spans="7:8" ht="12.75">
      <c r="G705" s="486"/>
      <c r="H705" s="486"/>
    </row>
    <row r="706" spans="7:8" ht="12.75">
      <c r="G706" s="486"/>
      <c r="H706" s="486"/>
    </row>
    <row r="707" spans="7:8" ht="12.75">
      <c r="G707" s="486"/>
      <c r="H707" s="486"/>
    </row>
    <row r="708" spans="7:8" ht="12.75">
      <c r="G708" s="486"/>
      <c r="H708" s="486"/>
    </row>
    <row r="709" spans="7:8" ht="12.75">
      <c r="G709" s="486"/>
      <c r="H709" s="486"/>
    </row>
    <row r="710" spans="7:8" ht="12.75">
      <c r="G710" s="486"/>
      <c r="H710" s="486"/>
    </row>
    <row r="711" spans="7:8" ht="12.75">
      <c r="G711" s="486"/>
      <c r="H711" s="486"/>
    </row>
    <row r="712" spans="7:8" ht="12.75">
      <c r="G712" s="486"/>
      <c r="H712" s="486"/>
    </row>
    <row r="713" spans="7:8" ht="12.75">
      <c r="G713" s="486"/>
      <c r="H713" s="486"/>
    </row>
    <row r="714" spans="7:8" ht="12.75">
      <c r="G714" s="486"/>
      <c r="H714" s="486"/>
    </row>
    <row r="715" spans="7:8" ht="12.75">
      <c r="G715" s="486"/>
      <c r="H715" s="486"/>
    </row>
    <row r="716" spans="7:8" ht="12.75">
      <c r="G716" s="486"/>
      <c r="H716" s="486"/>
    </row>
    <row r="717" spans="7:8" ht="12.75">
      <c r="G717" s="486"/>
      <c r="H717" s="486"/>
    </row>
    <row r="718" spans="7:8" ht="12.75">
      <c r="G718" s="486"/>
      <c r="H718" s="486"/>
    </row>
    <row r="719" spans="7:8" ht="12.75">
      <c r="G719" s="486"/>
      <c r="H719" s="486"/>
    </row>
    <row r="720" spans="7:8" ht="12.75">
      <c r="G720" s="486"/>
      <c r="H720" s="486"/>
    </row>
    <row r="721" spans="7:8" ht="12.75">
      <c r="G721" s="486"/>
      <c r="H721" s="486"/>
    </row>
    <row r="722" spans="7:8" ht="12.75">
      <c r="G722" s="486"/>
      <c r="H722" s="486"/>
    </row>
    <row r="723" spans="7:8" ht="12.75">
      <c r="G723" s="486"/>
      <c r="H723" s="486"/>
    </row>
    <row r="724" spans="7:8" ht="12.75">
      <c r="G724" s="486"/>
      <c r="H724" s="486"/>
    </row>
    <row r="725" spans="7:8" ht="12.75">
      <c r="G725" s="486"/>
      <c r="H725" s="486"/>
    </row>
    <row r="726" spans="7:8" ht="12.75">
      <c r="G726" s="486"/>
      <c r="H726" s="486"/>
    </row>
    <row r="727" spans="7:8" ht="12.75">
      <c r="G727" s="486"/>
      <c r="H727" s="486"/>
    </row>
    <row r="728" spans="7:8" ht="12.75">
      <c r="G728" s="486"/>
      <c r="H728" s="486"/>
    </row>
    <row r="729" spans="7:8" ht="12.75">
      <c r="G729" s="486"/>
      <c r="H729" s="486"/>
    </row>
    <row r="730" spans="7:8" ht="12.75">
      <c r="G730" s="486"/>
      <c r="H730" s="486"/>
    </row>
    <row r="731" spans="7:8" ht="12.75">
      <c r="G731" s="486"/>
      <c r="H731" s="486"/>
    </row>
    <row r="732" spans="7:8" ht="12.75">
      <c r="G732" s="486"/>
      <c r="H732" s="486"/>
    </row>
    <row r="733" spans="7:8" ht="12.75">
      <c r="G733" s="486"/>
      <c r="H733" s="486"/>
    </row>
    <row r="734" spans="7:8" ht="12.75">
      <c r="G734" s="486"/>
      <c r="H734" s="486"/>
    </row>
    <row r="735" spans="7:8" ht="12.75">
      <c r="G735" s="486"/>
      <c r="H735" s="486"/>
    </row>
    <row r="736" spans="7:8" ht="12.75">
      <c r="G736" s="486"/>
      <c r="H736" s="486"/>
    </row>
    <row r="737" spans="7:8" ht="12.75">
      <c r="G737" s="486"/>
      <c r="H737" s="486"/>
    </row>
    <row r="738" spans="7:8" ht="12.75">
      <c r="G738" s="486"/>
      <c r="H738" s="486"/>
    </row>
    <row r="739" spans="7:8" ht="12.75">
      <c r="G739" s="486"/>
      <c r="H739" s="486"/>
    </row>
    <row r="740" spans="7:8" ht="12.75">
      <c r="G740" s="486"/>
      <c r="H740" s="486"/>
    </row>
    <row r="741" spans="7:8" ht="12.75">
      <c r="G741" s="486"/>
      <c r="H741" s="486"/>
    </row>
    <row r="742" spans="7:8" ht="12.75">
      <c r="G742" s="486"/>
      <c r="H742" s="486"/>
    </row>
    <row r="743" spans="7:8" ht="12.75">
      <c r="G743" s="486"/>
      <c r="H743" s="486"/>
    </row>
    <row r="744" spans="7:8" ht="12.75">
      <c r="G744" s="486"/>
      <c r="H744" s="486"/>
    </row>
    <row r="745" spans="7:8" ht="12.75">
      <c r="G745" s="486"/>
      <c r="H745" s="486"/>
    </row>
    <row r="746" spans="7:8" ht="12.75">
      <c r="G746" s="486"/>
      <c r="H746" s="486"/>
    </row>
    <row r="747" spans="7:8" ht="12.75">
      <c r="G747" s="486"/>
      <c r="H747" s="486"/>
    </row>
    <row r="748" spans="7:8" ht="12.75">
      <c r="G748" s="486"/>
      <c r="H748" s="486"/>
    </row>
    <row r="749" spans="7:8" ht="12.75">
      <c r="G749" s="486"/>
      <c r="H749" s="486"/>
    </row>
    <row r="750" spans="7:8" ht="12.75">
      <c r="G750" s="486"/>
      <c r="H750" s="486"/>
    </row>
    <row r="751" spans="7:8" ht="12.75">
      <c r="G751" s="486"/>
      <c r="H751" s="486"/>
    </row>
    <row r="752" spans="7:8" ht="12.75">
      <c r="G752" s="486"/>
      <c r="H752" s="486"/>
    </row>
    <row r="753" spans="7:8" ht="12.75">
      <c r="G753" s="486"/>
      <c r="H753" s="486"/>
    </row>
    <row r="754" spans="7:8" ht="12.75">
      <c r="G754" s="486"/>
      <c r="H754" s="486"/>
    </row>
    <row r="755" spans="7:8" ht="12.75">
      <c r="G755" s="486"/>
      <c r="H755" s="486"/>
    </row>
    <row r="756" spans="7:8" ht="12.75">
      <c r="G756" s="486"/>
      <c r="H756" s="486"/>
    </row>
    <row r="757" spans="7:8" ht="12.75">
      <c r="G757" s="486"/>
      <c r="H757" s="486"/>
    </row>
    <row r="758" spans="7:8" ht="12.75">
      <c r="G758" s="486"/>
      <c r="H758" s="486"/>
    </row>
    <row r="759" spans="7:8" ht="12.75">
      <c r="G759" s="486"/>
      <c r="H759" s="486"/>
    </row>
    <row r="760" spans="7:8" ht="12.75">
      <c r="G760" s="486"/>
      <c r="H760" s="486"/>
    </row>
    <row r="761" spans="7:8" ht="12.75">
      <c r="G761" s="486"/>
      <c r="H761" s="486"/>
    </row>
    <row r="762" spans="7:8" ht="12.75">
      <c r="G762" s="486"/>
      <c r="H762" s="486"/>
    </row>
    <row r="763" spans="7:8" ht="12.75">
      <c r="G763" s="486"/>
      <c r="H763" s="486"/>
    </row>
    <row r="764" spans="7:8" ht="12.75">
      <c r="G764" s="486"/>
      <c r="H764" s="486"/>
    </row>
    <row r="765" spans="7:8" ht="12.75">
      <c r="G765" s="486"/>
      <c r="H765" s="486"/>
    </row>
    <row r="766" spans="7:8" ht="12.75">
      <c r="G766" s="486"/>
      <c r="H766" s="486"/>
    </row>
    <row r="767" spans="7:8" ht="12.75">
      <c r="G767" s="486"/>
      <c r="H767" s="486"/>
    </row>
    <row r="768" spans="7:8" ht="12.75">
      <c r="G768" s="486"/>
      <c r="H768" s="486"/>
    </row>
    <row r="769" spans="7:8" ht="12.75">
      <c r="G769" s="486"/>
      <c r="H769" s="486"/>
    </row>
    <row r="770" spans="7:8" ht="12.75">
      <c r="G770" s="486"/>
      <c r="H770" s="486"/>
    </row>
    <row r="771" spans="7:8" ht="12.75">
      <c r="G771" s="486"/>
      <c r="H771" s="486"/>
    </row>
    <row r="772" spans="7:8" ht="12.75">
      <c r="G772" s="486"/>
      <c r="H772" s="486"/>
    </row>
    <row r="773" spans="7:8" ht="12.75">
      <c r="G773" s="486"/>
      <c r="H773" s="486"/>
    </row>
    <row r="774" spans="7:8" ht="12.75">
      <c r="G774" s="486"/>
      <c r="H774" s="486"/>
    </row>
    <row r="775" spans="7:8" ht="12.75">
      <c r="G775" s="486"/>
      <c r="H775" s="486"/>
    </row>
    <row r="776" spans="7:8" ht="12.75">
      <c r="G776" s="486"/>
      <c r="H776" s="486"/>
    </row>
    <row r="777" spans="7:8" ht="12.75">
      <c r="G777" s="486"/>
      <c r="H777" s="486"/>
    </row>
    <row r="778" spans="7:8" ht="12.75">
      <c r="G778" s="486"/>
      <c r="H778" s="486"/>
    </row>
    <row r="779" spans="7:8" ht="12.75">
      <c r="G779" s="486"/>
      <c r="H779" s="486"/>
    </row>
    <row r="780" spans="7:8" ht="12.75">
      <c r="G780" s="486"/>
      <c r="H780" s="486"/>
    </row>
    <row r="781" spans="7:8" ht="12.75">
      <c r="G781" s="486"/>
      <c r="H781" s="486"/>
    </row>
    <row r="782" spans="7:8" ht="12.75">
      <c r="G782" s="486"/>
      <c r="H782" s="486"/>
    </row>
    <row r="783" spans="7:8" ht="12.75">
      <c r="G783" s="486"/>
      <c r="H783" s="486"/>
    </row>
    <row r="784" spans="7:8" ht="12.75">
      <c r="G784" s="486"/>
      <c r="H784" s="486"/>
    </row>
    <row r="785" spans="7:8" ht="12.75">
      <c r="G785" s="486"/>
      <c r="H785" s="486"/>
    </row>
    <row r="786" spans="7:8" ht="12.75">
      <c r="G786" s="486"/>
      <c r="H786" s="486"/>
    </row>
    <row r="787" spans="7:8" ht="12.75">
      <c r="G787" s="486"/>
      <c r="H787" s="486"/>
    </row>
    <row r="788" spans="7:8" ht="12.75">
      <c r="G788" s="486"/>
      <c r="H788" s="486"/>
    </row>
    <row r="789" spans="7:8" ht="12.75">
      <c r="G789" s="486"/>
      <c r="H789" s="486"/>
    </row>
    <row r="790" spans="7:8" ht="12.75">
      <c r="G790" s="486"/>
      <c r="H790" s="486"/>
    </row>
    <row r="791" spans="7:8" ht="12.75">
      <c r="G791" s="486"/>
      <c r="H791" s="486"/>
    </row>
    <row r="792" spans="7:8" ht="12.75">
      <c r="G792" s="486"/>
      <c r="H792" s="486"/>
    </row>
    <row r="793" spans="7:8" ht="12.75">
      <c r="G793" s="486"/>
      <c r="H793" s="486"/>
    </row>
    <row r="794" spans="7:8" ht="12.75">
      <c r="G794" s="486"/>
      <c r="H794" s="486"/>
    </row>
    <row r="795" spans="7:8" ht="12.75">
      <c r="G795" s="486"/>
      <c r="H795" s="486"/>
    </row>
    <row r="796" spans="7:8" ht="12.75">
      <c r="G796" s="486"/>
      <c r="H796" s="486"/>
    </row>
    <row r="797" spans="7:8" ht="12.75">
      <c r="G797" s="486"/>
      <c r="H797" s="486"/>
    </row>
    <row r="798" spans="7:8" ht="12.75">
      <c r="G798" s="486"/>
      <c r="H798" s="486"/>
    </row>
    <row r="799" spans="7:8" ht="12.75">
      <c r="G799" s="486"/>
      <c r="H799" s="486"/>
    </row>
    <row r="800" spans="7:8" ht="12.75">
      <c r="G800" s="486"/>
      <c r="H800" s="486"/>
    </row>
    <row r="801" spans="7:8" ht="12.75">
      <c r="G801" s="486"/>
      <c r="H801" s="486"/>
    </row>
    <row r="802" spans="7:8" ht="12.75">
      <c r="G802" s="486"/>
      <c r="H802" s="486"/>
    </row>
    <row r="803" spans="7:8" ht="12.75">
      <c r="G803" s="486"/>
      <c r="H803" s="486"/>
    </row>
    <row r="804" spans="7:8" ht="12.75">
      <c r="G804" s="486"/>
      <c r="H804" s="486"/>
    </row>
    <row r="805" spans="7:8" ht="12.75">
      <c r="G805" s="486"/>
      <c r="H805" s="486"/>
    </row>
    <row r="806" spans="7:8" ht="12.75">
      <c r="G806" s="486"/>
      <c r="H806" s="486"/>
    </row>
    <row r="807" spans="7:8" ht="12.75">
      <c r="G807" s="486"/>
      <c r="H807" s="486"/>
    </row>
    <row r="808" spans="7:8" ht="12.75">
      <c r="G808" s="486"/>
      <c r="H808" s="486"/>
    </row>
    <row r="809" spans="7:8" ht="12.75">
      <c r="G809" s="486"/>
      <c r="H809" s="486"/>
    </row>
    <row r="810" spans="7:8" ht="12.75">
      <c r="G810" s="486"/>
      <c r="H810" s="486"/>
    </row>
    <row r="811" spans="7:8" ht="12.75">
      <c r="G811" s="486"/>
      <c r="H811" s="486"/>
    </row>
    <row r="812" spans="7:8" ht="12.75">
      <c r="G812" s="486"/>
      <c r="H812" s="486"/>
    </row>
    <row r="813" spans="7:8" ht="12.75">
      <c r="G813" s="486"/>
      <c r="H813" s="486"/>
    </row>
    <row r="814" spans="7:8" ht="12.75">
      <c r="G814" s="486"/>
      <c r="H814" s="486"/>
    </row>
    <row r="815" spans="7:8" ht="12.75">
      <c r="G815" s="486"/>
      <c r="H815" s="486"/>
    </row>
    <row r="816" spans="7:8" ht="12.75">
      <c r="G816" s="486"/>
      <c r="H816" s="486"/>
    </row>
    <row r="817" spans="7:8" ht="12.75">
      <c r="G817" s="486"/>
      <c r="H817" s="486"/>
    </row>
    <row r="818" spans="7:8" ht="12.75">
      <c r="G818" s="486"/>
      <c r="H818" s="486"/>
    </row>
    <row r="819" spans="7:8" ht="12.75">
      <c r="G819" s="486"/>
      <c r="H819" s="486"/>
    </row>
    <row r="820" spans="7:8" ht="12.75">
      <c r="G820" s="486"/>
      <c r="H820" s="486"/>
    </row>
    <row r="821" spans="7:8" ht="12.75">
      <c r="G821" s="486"/>
      <c r="H821" s="486"/>
    </row>
    <row r="822" spans="7:8" ht="12.75">
      <c r="G822" s="486"/>
      <c r="H822" s="486"/>
    </row>
    <row r="823" spans="7:8" ht="12.75">
      <c r="G823" s="486"/>
      <c r="H823" s="486"/>
    </row>
    <row r="824" spans="7:8" ht="12.75">
      <c r="G824" s="486"/>
      <c r="H824" s="486"/>
    </row>
    <row r="825" spans="7:8" ht="12.75">
      <c r="G825" s="486"/>
      <c r="H825" s="486"/>
    </row>
    <row r="826" spans="7:8" ht="12.75">
      <c r="G826" s="486"/>
      <c r="H826" s="486"/>
    </row>
    <row r="827" spans="7:8" ht="12.75">
      <c r="G827" s="486"/>
      <c r="H827" s="486"/>
    </row>
    <row r="828" spans="7:8" ht="12.75">
      <c r="G828" s="486"/>
      <c r="H828" s="486"/>
    </row>
    <row r="829" spans="7:8" ht="12.75">
      <c r="G829" s="486"/>
      <c r="H829" s="486"/>
    </row>
    <row r="830" spans="7:8" ht="12.75">
      <c r="G830" s="486"/>
      <c r="H830" s="486"/>
    </row>
    <row r="831" spans="7:8" ht="12.75">
      <c r="G831" s="486"/>
      <c r="H831" s="486"/>
    </row>
    <row r="832" spans="7:8" ht="12.75">
      <c r="G832" s="486"/>
      <c r="H832" s="486"/>
    </row>
    <row r="833" spans="7:8" ht="12.75">
      <c r="G833" s="486"/>
      <c r="H833" s="486"/>
    </row>
    <row r="834" spans="7:8" ht="12.75">
      <c r="G834" s="486"/>
      <c r="H834" s="486"/>
    </row>
    <row r="835" spans="7:8" ht="12.75">
      <c r="G835" s="486"/>
      <c r="H835" s="486"/>
    </row>
    <row r="836" spans="7:8" ht="12.75">
      <c r="G836" s="486"/>
      <c r="H836" s="486"/>
    </row>
    <row r="837" spans="7:8" ht="12.75">
      <c r="G837" s="486"/>
      <c r="H837" s="486"/>
    </row>
    <row r="838" spans="7:8" ht="12.75">
      <c r="G838" s="486"/>
      <c r="H838" s="486"/>
    </row>
    <row r="839" spans="7:8" ht="12.75">
      <c r="G839" s="486"/>
      <c r="H839" s="486"/>
    </row>
    <row r="840" spans="7:8" ht="12.75">
      <c r="G840" s="486"/>
      <c r="H840" s="486"/>
    </row>
    <row r="841" spans="7:8" ht="12.75">
      <c r="G841" s="486"/>
      <c r="H841" s="486"/>
    </row>
    <row r="842" spans="7:8" ht="12.75">
      <c r="G842" s="486"/>
      <c r="H842" s="486"/>
    </row>
    <row r="843" spans="7:8" ht="12.75">
      <c r="G843" s="486"/>
      <c r="H843" s="486"/>
    </row>
    <row r="844" spans="7:8" ht="12.75">
      <c r="G844" s="486"/>
      <c r="H844" s="486"/>
    </row>
    <row r="845" spans="7:8" ht="12.75">
      <c r="G845" s="486"/>
      <c r="H845" s="486"/>
    </row>
    <row r="846" spans="7:8" ht="12.75">
      <c r="G846" s="486"/>
      <c r="H846" s="486"/>
    </row>
    <row r="847" spans="7:8" ht="12.75">
      <c r="G847" s="486"/>
      <c r="H847" s="486"/>
    </row>
    <row r="848" spans="7:8" ht="12.75">
      <c r="G848" s="486"/>
      <c r="H848" s="486"/>
    </row>
    <row r="849" spans="7:8" ht="12.75">
      <c r="G849" s="486"/>
      <c r="H849" s="486"/>
    </row>
    <row r="850" spans="7:8" ht="12.75">
      <c r="G850" s="486"/>
      <c r="H850" s="486"/>
    </row>
    <row r="851" spans="7:8" ht="12.75">
      <c r="G851" s="486"/>
      <c r="H851" s="486"/>
    </row>
    <row r="852" spans="7:8" ht="12.75">
      <c r="G852" s="486"/>
      <c r="H852" s="486"/>
    </row>
    <row r="853" spans="7:8" ht="12.75">
      <c r="G853" s="486"/>
      <c r="H853" s="486"/>
    </row>
    <row r="854" spans="7:8" ht="12.75">
      <c r="G854" s="486"/>
      <c r="H854" s="486"/>
    </row>
    <row r="855" spans="7:8" ht="12.75">
      <c r="G855" s="486"/>
      <c r="H855" s="486"/>
    </row>
    <row r="856" spans="7:8" ht="12.75">
      <c r="G856" s="486"/>
      <c r="H856" s="486"/>
    </row>
    <row r="857" spans="7:8" ht="12.75">
      <c r="G857" s="486"/>
      <c r="H857" s="486"/>
    </row>
    <row r="858" spans="7:8" ht="12.75">
      <c r="G858" s="486"/>
      <c r="H858" s="486"/>
    </row>
    <row r="859" spans="7:8" ht="12.75">
      <c r="G859" s="486"/>
      <c r="H859" s="486"/>
    </row>
    <row r="860" spans="7:8" ht="12.75">
      <c r="G860" s="486"/>
      <c r="H860" s="486"/>
    </row>
    <row r="861" spans="7:8" ht="12.75">
      <c r="G861" s="486"/>
      <c r="H861" s="486"/>
    </row>
    <row r="862" spans="7:8" ht="12.75">
      <c r="G862" s="486"/>
      <c r="H862" s="486"/>
    </row>
    <row r="863" spans="7:8" ht="12.75">
      <c r="G863" s="486"/>
      <c r="H863" s="486"/>
    </row>
    <row r="864" spans="7:8" ht="12.75">
      <c r="G864" s="486"/>
      <c r="H864" s="486"/>
    </row>
    <row r="865" spans="7:8" ht="12.75">
      <c r="G865" s="486"/>
      <c r="H865" s="486"/>
    </row>
    <row r="866" spans="7:8" ht="12.75">
      <c r="G866" s="486"/>
      <c r="H866" s="486"/>
    </row>
    <row r="867" spans="7:8" ht="12.75">
      <c r="G867" s="486"/>
      <c r="H867" s="486"/>
    </row>
    <row r="868" spans="7:8" ht="12.75">
      <c r="G868" s="486"/>
      <c r="H868" s="486"/>
    </row>
    <row r="869" spans="7:8" ht="12.75">
      <c r="G869" s="486"/>
      <c r="H869" s="486"/>
    </row>
    <row r="870" spans="7:8" ht="12.75">
      <c r="G870" s="486"/>
      <c r="H870" s="486"/>
    </row>
    <row r="871" spans="7:8" ht="12.75">
      <c r="G871" s="486"/>
      <c r="H871" s="486"/>
    </row>
    <row r="872" spans="7:8" ht="12.75">
      <c r="G872" s="486"/>
      <c r="H872" s="486"/>
    </row>
    <row r="873" spans="7:8" ht="12.75">
      <c r="G873" s="486"/>
      <c r="H873" s="486"/>
    </row>
    <row r="874" spans="7:8" ht="12.75">
      <c r="G874" s="486"/>
      <c r="H874" s="486"/>
    </row>
    <row r="875" spans="7:8" ht="12.75">
      <c r="G875" s="486"/>
      <c r="H875" s="486"/>
    </row>
    <row r="876" spans="7:8" ht="12.75">
      <c r="G876" s="486"/>
      <c r="H876" s="486"/>
    </row>
    <row r="877" spans="7:8" ht="12.75">
      <c r="G877" s="486"/>
      <c r="H877" s="486"/>
    </row>
    <row r="878" spans="7:8" ht="12.75">
      <c r="G878" s="486"/>
      <c r="H878" s="486"/>
    </row>
    <row r="879" spans="7:8" ht="12.75">
      <c r="G879" s="486"/>
      <c r="H879" s="486"/>
    </row>
    <row r="880" spans="7:8" ht="12.75">
      <c r="G880" s="486"/>
      <c r="H880" s="486"/>
    </row>
    <row r="881" spans="7:8" ht="12.75">
      <c r="G881" s="486"/>
      <c r="H881" s="486"/>
    </row>
    <row r="882" spans="7:8" ht="12.75">
      <c r="G882" s="486"/>
      <c r="H882" s="486"/>
    </row>
    <row r="883" spans="7:8" ht="12.75">
      <c r="G883" s="486"/>
      <c r="H883" s="486"/>
    </row>
    <row r="884" spans="7:8" ht="12.75">
      <c r="G884" s="486"/>
      <c r="H884" s="486"/>
    </row>
    <row r="885" spans="7:8" ht="12.75">
      <c r="G885" s="486"/>
      <c r="H885" s="486"/>
    </row>
    <row r="886" spans="7:8" ht="12.75">
      <c r="G886" s="486"/>
      <c r="H886" s="486"/>
    </row>
    <row r="887" spans="7:8" ht="12.75">
      <c r="G887" s="486"/>
      <c r="H887" s="486"/>
    </row>
    <row r="888" spans="7:8" ht="12.75">
      <c r="G888" s="486"/>
      <c r="H888" s="486"/>
    </row>
    <row r="889" spans="7:8" ht="12.75">
      <c r="G889" s="486"/>
      <c r="H889" s="486"/>
    </row>
    <row r="890" spans="7:8" ht="12.75">
      <c r="G890" s="486"/>
      <c r="H890" s="486"/>
    </row>
    <row r="891" spans="7:8" ht="12.75">
      <c r="G891" s="486"/>
      <c r="H891" s="486"/>
    </row>
    <row r="892" spans="7:8" ht="12.75">
      <c r="G892" s="486"/>
      <c r="H892" s="486"/>
    </row>
    <row r="893" spans="7:8" ht="12.75">
      <c r="G893" s="486"/>
      <c r="H893" s="486"/>
    </row>
    <row r="894" spans="7:8" ht="12.75">
      <c r="G894" s="486"/>
      <c r="H894" s="486"/>
    </row>
    <row r="895" spans="7:8" ht="12.75">
      <c r="G895" s="486"/>
      <c r="H895" s="486"/>
    </row>
    <row r="896" spans="7:8" ht="12.75">
      <c r="G896" s="486"/>
      <c r="H896" s="486"/>
    </row>
    <row r="897" spans="7:8" ht="12.75">
      <c r="G897" s="486"/>
      <c r="H897" s="486"/>
    </row>
    <row r="898" spans="7:8" ht="12.75">
      <c r="G898" s="486"/>
      <c r="H898" s="486"/>
    </row>
    <row r="899" spans="7:8" ht="12.75">
      <c r="G899" s="486"/>
      <c r="H899" s="486"/>
    </row>
    <row r="900" spans="7:8" ht="12.75">
      <c r="G900" s="486"/>
      <c r="H900" s="486"/>
    </row>
    <row r="901" spans="7:8" ht="12.75">
      <c r="G901" s="486"/>
      <c r="H901" s="486"/>
    </row>
    <row r="902" spans="7:8" ht="12.75">
      <c r="G902" s="486"/>
      <c r="H902" s="486"/>
    </row>
    <row r="903" spans="7:8" ht="12.75">
      <c r="G903" s="486"/>
      <c r="H903" s="486"/>
    </row>
    <row r="904" spans="7:8" ht="12.75">
      <c r="G904" s="486"/>
      <c r="H904" s="486"/>
    </row>
    <row r="905" spans="7:8" ht="12.75">
      <c r="G905" s="486"/>
      <c r="H905" s="486"/>
    </row>
    <row r="906" spans="7:8" ht="12.75">
      <c r="G906" s="486"/>
      <c r="H906" s="486"/>
    </row>
    <row r="907" spans="7:8" ht="12.75">
      <c r="G907" s="486"/>
      <c r="H907" s="486"/>
    </row>
    <row r="908" spans="7:8" ht="12.75">
      <c r="G908" s="486"/>
      <c r="H908" s="486"/>
    </row>
    <row r="909" spans="7:8" ht="12.75">
      <c r="G909" s="486"/>
      <c r="H909" s="486"/>
    </row>
    <row r="910" spans="7:8" ht="12.75">
      <c r="G910" s="486"/>
      <c r="H910" s="486"/>
    </row>
    <row r="911" spans="7:8" ht="12.75">
      <c r="G911" s="486"/>
      <c r="H911" s="486"/>
    </row>
    <row r="912" spans="7:8" ht="12.75">
      <c r="G912" s="486"/>
      <c r="H912" s="486"/>
    </row>
    <row r="913" spans="7:8" ht="12.75">
      <c r="G913" s="486"/>
      <c r="H913" s="486"/>
    </row>
    <row r="914" spans="7:8" ht="12.75">
      <c r="G914" s="486"/>
      <c r="H914" s="486"/>
    </row>
    <row r="915" spans="7:8" ht="12.75">
      <c r="G915" s="486"/>
      <c r="H915" s="486"/>
    </row>
    <row r="916" spans="7:8" ht="12.75">
      <c r="G916" s="486"/>
      <c r="H916" s="486"/>
    </row>
    <row r="917" spans="7:8" ht="12.75">
      <c r="G917" s="486"/>
      <c r="H917" s="486"/>
    </row>
    <row r="918" spans="7:8" ht="12.75">
      <c r="G918" s="486"/>
      <c r="H918" s="486"/>
    </row>
    <row r="919" spans="7:8" ht="12.75">
      <c r="G919" s="486"/>
      <c r="H919" s="486"/>
    </row>
    <row r="920" spans="7:8" ht="12.75">
      <c r="G920" s="486"/>
      <c r="H920" s="486"/>
    </row>
    <row r="921" spans="7:8" ht="12.75">
      <c r="G921" s="486"/>
      <c r="H921" s="486"/>
    </row>
    <row r="922" spans="7:8" ht="12.75">
      <c r="G922" s="486"/>
      <c r="H922" s="486"/>
    </row>
    <row r="923" spans="7:8" ht="12.75">
      <c r="G923" s="486"/>
      <c r="H923" s="486"/>
    </row>
    <row r="924" spans="7:8" ht="12.75">
      <c r="G924" s="486"/>
      <c r="H924" s="486"/>
    </row>
    <row r="925" spans="7:8" ht="12.75">
      <c r="G925" s="486"/>
      <c r="H925" s="486"/>
    </row>
    <row r="926" spans="7:8" ht="12.75">
      <c r="G926" s="486"/>
      <c r="H926" s="486"/>
    </row>
    <row r="927" spans="7:8" ht="12.75">
      <c r="G927" s="486"/>
      <c r="H927" s="486"/>
    </row>
    <row r="928" spans="7:8" ht="12.75">
      <c r="G928" s="486"/>
      <c r="H928" s="486"/>
    </row>
    <row r="929" spans="7:8" ht="12.75">
      <c r="G929" s="486"/>
      <c r="H929" s="486"/>
    </row>
    <row r="930" spans="7:8" ht="12.75">
      <c r="G930" s="486"/>
      <c r="H930" s="486"/>
    </row>
    <row r="931" spans="7:8" ht="12.75">
      <c r="G931" s="486"/>
      <c r="H931" s="486"/>
    </row>
    <row r="932" spans="7:8" ht="12.75">
      <c r="G932" s="486"/>
      <c r="H932" s="486"/>
    </row>
    <row r="933" spans="7:8" ht="12.75">
      <c r="G933" s="486"/>
      <c r="H933" s="486"/>
    </row>
    <row r="934" spans="7:8" ht="12.75">
      <c r="G934" s="486"/>
      <c r="H934" s="486"/>
    </row>
    <row r="935" spans="7:8" ht="12.75">
      <c r="G935" s="486"/>
      <c r="H935" s="486"/>
    </row>
    <row r="936" spans="7:8" ht="12.75">
      <c r="G936" s="486"/>
      <c r="H936" s="486"/>
    </row>
    <row r="937" spans="7:8" ht="12.75">
      <c r="G937" s="486"/>
      <c r="H937" s="486"/>
    </row>
    <row r="938" spans="7:8" ht="12.75">
      <c r="G938" s="486"/>
      <c r="H938" s="486"/>
    </row>
    <row r="939" spans="7:8" ht="12.75">
      <c r="G939" s="486"/>
      <c r="H939" s="486"/>
    </row>
    <row r="940" spans="7:8" ht="12.75">
      <c r="G940" s="486"/>
      <c r="H940" s="486"/>
    </row>
    <row r="941" spans="7:8" ht="12.75">
      <c r="G941" s="486"/>
      <c r="H941" s="486"/>
    </row>
    <row r="942" spans="7:8" ht="12.75">
      <c r="G942" s="486"/>
      <c r="H942" s="486"/>
    </row>
    <row r="943" spans="7:8" ht="12.75">
      <c r="G943" s="486"/>
      <c r="H943" s="486"/>
    </row>
    <row r="944" spans="7:8" ht="12.75">
      <c r="G944" s="486"/>
      <c r="H944" s="486"/>
    </row>
    <row r="945" spans="7:8" ht="12.75">
      <c r="G945" s="486"/>
      <c r="H945" s="486"/>
    </row>
    <row r="946" spans="7:8" ht="12.75">
      <c r="G946" s="486"/>
      <c r="H946" s="486"/>
    </row>
    <row r="947" spans="7:8" ht="12.75">
      <c r="G947" s="486"/>
      <c r="H947" s="486"/>
    </row>
    <row r="948" spans="7:8" ht="12.75">
      <c r="G948" s="486"/>
      <c r="H948" s="486"/>
    </row>
    <row r="949" spans="7:8" ht="12.75">
      <c r="G949" s="486"/>
      <c r="H949" s="486"/>
    </row>
    <row r="950" spans="7:8" ht="12.75">
      <c r="G950" s="486"/>
      <c r="H950" s="486"/>
    </row>
    <row r="951" spans="7:8" ht="12.75">
      <c r="G951" s="486"/>
      <c r="H951" s="486"/>
    </row>
    <row r="952" spans="7:8" ht="12.75">
      <c r="G952" s="486"/>
      <c r="H952" s="486"/>
    </row>
    <row r="953" spans="7:8" ht="12.75">
      <c r="G953" s="486"/>
      <c r="H953" s="486"/>
    </row>
    <row r="954" spans="7:8" ht="12.75">
      <c r="G954" s="486"/>
      <c r="H954" s="486"/>
    </row>
    <row r="955" spans="7:8" ht="12.75">
      <c r="G955" s="486"/>
      <c r="H955" s="486"/>
    </row>
    <row r="956" spans="7:8" ht="12.75">
      <c r="G956" s="486"/>
      <c r="H956" s="486"/>
    </row>
    <row r="957" spans="7:8" ht="12.75">
      <c r="G957" s="486"/>
      <c r="H957" s="486"/>
    </row>
    <row r="958" spans="7:8" ht="12.75">
      <c r="G958" s="486"/>
      <c r="H958" s="486"/>
    </row>
    <row r="959" spans="7:8" ht="12.75">
      <c r="G959" s="486"/>
      <c r="H959" s="486"/>
    </row>
    <row r="960" spans="7:8" ht="12.75">
      <c r="G960" s="486"/>
      <c r="H960" s="486"/>
    </row>
    <row r="961" spans="7:8" ht="12.75">
      <c r="G961" s="486"/>
      <c r="H961" s="486"/>
    </row>
    <row r="962" spans="7:8" ht="12.75">
      <c r="G962" s="486"/>
      <c r="H962" s="486"/>
    </row>
    <row r="963" spans="7:8" ht="12.75">
      <c r="G963" s="486"/>
      <c r="H963" s="486"/>
    </row>
    <row r="964" spans="7:8" ht="12.75">
      <c r="G964" s="486"/>
      <c r="H964" s="486"/>
    </row>
    <row r="965" spans="7:8" ht="12.75">
      <c r="G965" s="486"/>
      <c r="H965" s="486"/>
    </row>
    <row r="966" spans="7:8" ht="12.75">
      <c r="G966" s="486"/>
      <c r="H966" s="486"/>
    </row>
    <row r="967" spans="7:8" ht="12.75">
      <c r="G967" s="486"/>
      <c r="H967" s="486"/>
    </row>
    <row r="968" spans="7:8" ht="12.75">
      <c r="G968" s="486"/>
      <c r="H968" s="486"/>
    </row>
    <row r="969" spans="7:8" ht="12.75">
      <c r="G969" s="486"/>
      <c r="H969" s="486"/>
    </row>
    <row r="970" spans="7:8" ht="12.75">
      <c r="G970" s="486"/>
      <c r="H970" s="486"/>
    </row>
    <row r="971" spans="7:8" ht="12.75">
      <c r="G971" s="486"/>
      <c r="H971" s="486"/>
    </row>
    <row r="972" spans="7:8" ht="12.75">
      <c r="G972" s="486"/>
      <c r="H972" s="486"/>
    </row>
    <row r="973" spans="7:8" ht="12.75">
      <c r="G973" s="486"/>
      <c r="H973" s="486"/>
    </row>
    <row r="974" spans="7:8" ht="12.75">
      <c r="G974" s="486"/>
      <c r="H974" s="486"/>
    </row>
    <row r="975" spans="7:8" ht="12.75">
      <c r="G975" s="486"/>
      <c r="H975" s="486"/>
    </row>
    <row r="976" spans="7:8" ht="12.75">
      <c r="G976" s="486"/>
      <c r="H976" s="486"/>
    </row>
    <row r="977" spans="7:8" ht="12.75">
      <c r="G977" s="486"/>
      <c r="H977" s="486"/>
    </row>
    <row r="978" spans="7:8" ht="12.75">
      <c r="G978" s="486"/>
      <c r="H978" s="486"/>
    </row>
    <row r="979" spans="7:8" ht="12.75">
      <c r="G979" s="486"/>
      <c r="H979" s="486"/>
    </row>
    <row r="980" spans="7:8" ht="12.75">
      <c r="G980" s="486"/>
      <c r="H980" s="486"/>
    </row>
    <row r="981" spans="7:8" ht="12.75">
      <c r="G981" s="486"/>
      <c r="H981" s="486"/>
    </row>
    <row r="982" spans="7:8" ht="12.75">
      <c r="G982" s="486"/>
      <c r="H982" s="486"/>
    </row>
    <row r="983" spans="7:8" ht="12.75">
      <c r="G983" s="486"/>
      <c r="H983" s="486"/>
    </row>
    <row r="984" spans="7:8" ht="12.75">
      <c r="G984" s="486"/>
      <c r="H984" s="486"/>
    </row>
    <row r="985" spans="7:8" ht="12.75">
      <c r="G985" s="486"/>
      <c r="H985" s="486"/>
    </row>
    <row r="986" spans="7:8" ht="12.75">
      <c r="G986" s="486"/>
      <c r="H986" s="486"/>
    </row>
    <row r="987" spans="7:8" ht="12.75">
      <c r="G987" s="486"/>
      <c r="H987" s="486"/>
    </row>
    <row r="988" spans="7:8" ht="12.75">
      <c r="G988" s="486"/>
      <c r="H988" s="486"/>
    </row>
    <row r="989" spans="7:8" ht="12.75">
      <c r="G989" s="486"/>
      <c r="H989" s="486"/>
    </row>
    <row r="990" spans="7:8" ht="12.75">
      <c r="G990" s="486"/>
      <c r="H990" s="486"/>
    </row>
    <row r="991" spans="7:8" ht="12.75">
      <c r="G991" s="486"/>
      <c r="H991" s="486"/>
    </row>
    <row r="992" spans="7:8" ht="12.75">
      <c r="G992" s="486"/>
      <c r="H992" s="486"/>
    </row>
    <row r="993" spans="7:8" ht="12.75">
      <c r="G993" s="486"/>
      <c r="H993" s="486"/>
    </row>
    <row r="994" spans="7:8" ht="12.75">
      <c r="G994" s="486"/>
      <c r="H994" s="486"/>
    </row>
    <row r="995" spans="7:8" ht="12.75">
      <c r="G995" s="486"/>
      <c r="H995" s="486"/>
    </row>
    <row r="996" spans="7:8" ht="12.75">
      <c r="G996" s="486"/>
      <c r="H996" s="486"/>
    </row>
    <row r="997" spans="7:8" ht="12.75">
      <c r="G997" s="486"/>
      <c r="H997" s="486"/>
    </row>
    <row r="998" spans="7:8" ht="12.75">
      <c r="G998" s="486"/>
      <c r="H998" s="486"/>
    </row>
    <row r="999" spans="7:8" ht="12.75">
      <c r="G999" s="486"/>
      <c r="H999" s="486"/>
    </row>
    <row r="1000" spans="7:8" ht="12.75">
      <c r="G1000" s="486"/>
      <c r="H1000" s="486"/>
    </row>
    <row r="1001" spans="7:8" ht="12.75">
      <c r="G1001" s="486"/>
      <c r="H1001" s="486"/>
    </row>
    <row r="1002" spans="7:8" ht="12.75">
      <c r="G1002" s="486"/>
      <c r="H1002" s="486"/>
    </row>
    <row r="1003" spans="7:8" ht="12.75">
      <c r="G1003" s="486"/>
      <c r="H1003" s="486"/>
    </row>
    <row r="1004" spans="7:8" ht="12.75">
      <c r="G1004" s="486"/>
      <c r="H1004" s="486"/>
    </row>
    <row r="1005" spans="7:8" ht="12.75">
      <c r="G1005" s="486"/>
      <c r="H1005" s="486"/>
    </row>
    <row r="1006" spans="7:8" ht="12.75">
      <c r="G1006" s="486"/>
      <c r="H1006" s="486"/>
    </row>
    <row r="1007" spans="7:8" ht="12.75">
      <c r="G1007" s="486"/>
      <c r="H1007" s="486"/>
    </row>
    <row r="1008" spans="7:8" ht="12.75">
      <c r="G1008" s="486"/>
      <c r="H1008" s="486"/>
    </row>
    <row r="1009" spans="7:8" ht="12.75">
      <c r="G1009" s="486"/>
      <c r="H1009" s="486"/>
    </row>
    <row r="1010" spans="7:8" ht="12.75">
      <c r="G1010" s="486"/>
      <c r="H1010" s="486"/>
    </row>
    <row r="1011" spans="7:8" ht="12.75">
      <c r="G1011" s="486"/>
      <c r="H1011" s="486"/>
    </row>
    <row r="1012" spans="7:8" ht="12.75">
      <c r="G1012" s="486"/>
      <c r="H1012" s="486"/>
    </row>
    <row r="1013" spans="7:8" ht="12.75">
      <c r="G1013" s="486"/>
      <c r="H1013" s="486"/>
    </row>
    <row r="1014" spans="7:8" ht="12.75">
      <c r="G1014" s="486"/>
      <c r="H1014" s="486"/>
    </row>
    <row r="1015" spans="7:8" ht="12.75">
      <c r="G1015" s="486"/>
      <c r="H1015" s="486"/>
    </row>
    <row r="1016" spans="7:8" ht="12.75">
      <c r="G1016" s="486"/>
      <c r="H1016" s="486"/>
    </row>
    <row r="1017" spans="7:8" ht="12.75">
      <c r="G1017" s="486"/>
      <c r="H1017" s="486"/>
    </row>
    <row r="1018" spans="7:8" ht="12.75">
      <c r="G1018" s="486"/>
      <c r="H1018" s="486"/>
    </row>
    <row r="1019" spans="7:8" ht="12.75">
      <c r="G1019" s="486"/>
      <c r="H1019" s="486"/>
    </row>
    <row r="1020" spans="7:8" ht="12.75">
      <c r="G1020" s="486"/>
      <c r="H1020" s="486"/>
    </row>
    <row r="1021" spans="7:8" ht="12.75">
      <c r="G1021" s="486"/>
      <c r="H1021" s="486"/>
    </row>
    <row r="1022" spans="7:8" ht="12.75">
      <c r="G1022" s="486"/>
      <c r="H1022" s="486"/>
    </row>
    <row r="1023" spans="7:8" ht="12.75">
      <c r="G1023" s="486"/>
      <c r="H1023" s="486"/>
    </row>
    <row r="1024" spans="7:8" ht="12.75">
      <c r="G1024" s="486"/>
      <c r="H1024" s="486"/>
    </row>
    <row r="1025" spans="7:8" ht="12.75">
      <c r="G1025" s="486"/>
      <c r="H1025" s="486"/>
    </row>
    <row r="1026" spans="7:8" ht="12.75">
      <c r="G1026" s="486"/>
      <c r="H1026" s="486"/>
    </row>
    <row r="1027" spans="7:8" ht="12.75">
      <c r="G1027" s="486"/>
      <c r="H1027" s="486"/>
    </row>
    <row r="1028" spans="7:8" ht="12.75">
      <c r="G1028" s="486"/>
      <c r="H1028" s="486"/>
    </row>
    <row r="1029" spans="7:8" ht="12.75">
      <c r="G1029" s="486"/>
      <c r="H1029" s="486"/>
    </row>
    <row r="1030" spans="7:8" ht="12.75">
      <c r="G1030" s="486"/>
      <c r="H1030" s="486"/>
    </row>
    <row r="1031" spans="7:8" ht="12.75">
      <c r="G1031" s="486"/>
      <c r="H1031" s="486"/>
    </row>
    <row r="1032" spans="7:8" ht="12.75">
      <c r="G1032" s="486"/>
      <c r="H1032" s="486"/>
    </row>
    <row r="1033" spans="7:8" ht="12.75">
      <c r="G1033" s="486"/>
      <c r="H1033" s="486"/>
    </row>
    <row r="1034" spans="7:8" ht="12.75">
      <c r="G1034" s="486"/>
      <c r="H1034" s="486"/>
    </row>
    <row r="1035" spans="7:8" ht="12.75">
      <c r="G1035" s="486"/>
      <c r="H1035" s="486"/>
    </row>
    <row r="1036" spans="7:8" ht="12.75">
      <c r="G1036" s="486"/>
      <c r="H1036" s="486"/>
    </row>
    <row r="1037" spans="7:8" ht="12.75">
      <c r="G1037" s="486"/>
      <c r="H1037" s="486"/>
    </row>
    <row r="1038" spans="7:8" ht="12.75">
      <c r="G1038" s="486"/>
      <c r="H1038" s="486"/>
    </row>
    <row r="1039" spans="7:8" ht="12.75">
      <c r="G1039" s="486"/>
      <c r="H1039" s="486"/>
    </row>
    <row r="1040" spans="7:8" ht="12.75">
      <c r="G1040" s="486"/>
      <c r="H1040" s="486"/>
    </row>
    <row r="1041" spans="7:8" ht="12.75">
      <c r="G1041" s="486"/>
      <c r="H1041" s="486"/>
    </row>
    <row r="1042" spans="7:8" ht="12.75">
      <c r="G1042" s="486"/>
      <c r="H1042" s="486"/>
    </row>
    <row r="1043" spans="7:8" ht="12.75">
      <c r="G1043" s="486"/>
      <c r="H1043" s="486"/>
    </row>
    <row r="1044" spans="7:8" ht="12.75">
      <c r="G1044" s="486"/>
      <c r="H1044" s="486"/>
    </row>
    <row r="1045" spans="7:8" ht="12.75">
      <c r="G1045" s="486"/>
      <c r="H1045" s="486"/>
    </row>
    <row r="1046" spans="7:8" ht="12.75">
      <c r="G1046" s="486"/>
      <c r="H1046" s="486"/>
    </row>
    <row r="1047" spans="7:8" ht="12.75">
      <c r="G1047" s="486"/>
      <c r="H1047" s="486"/>
    </row>
    <row r="1048" spans="7:8" ht="12.75">
      <c r="G1048" s="486"/>
      <c r="H1048" s="486"/>
    </row>
    <row r="1049" spans="7:8" ht="12.75">
      <c r="G1049" s="486"/>
      <c r="H1049" s="486"/>
    </row>
    <row r="1050" spans="7:8" ht="12.75">
      <c r="G1050" s="486"/>
      <c r="H1050" s="486"/>
    </row>
    <row r="1051" spans="7:8" ht="12.75">
      <c r="G1051" s="486"/>
      <c r="H1051" s="486"/>
    </row>
    <row r="1052" spans="7:8" ht="12.75">
      <c r="G1052" s="486"/>
      <c r="H1052" s="486"/>
    </row>
    <row r="1053" spans="7:8" ht="12.75">
      <c r="G1053" s="486"/>
      <c r="H1053" s="486"/>
    </row>
    <row r="1054" spans="7:8" ht="12.75">
      <c r="G1054" s="486"/>
      <c r="H1054" s="486"/>
    </row>
    <row r="1055" spans="7:8" ht="12.75">
      <c r="G1055" s="486"/>
      <c r="H1055" s="486"/>
    </row>
    <row r="1056" spans="7:8" ht="12.75">
      <c r="G1056" s="486"/>
      <c r="H1056" s="486"/>
    </row>
    <row r="1057" spans="7:8" ht="12.75">
      <c r="G1057" s="486"/>
      <c r="H1057" s="486"/>
    </row>
    <row r="1058" spans="7:8" ht="12.75">
      <c r="G1058" s="486"/>
      <c r="H1058" s="486"/>
    </row>
    <row r="1059" spans="7:8" ht="12.75">
      <c r="G1059" s="486"/>
      <c r="H1059" s="486"/>
    </row>
    <row r="1060" spans="7:8" ht="12.75">
      <c r="G1060" s="486"/>
      <c r="H1060" s="486"/>
    </row>
    <row r="1061" spans="7:8" ht="12.75">
      <c r="G1061" s="486"/>
      <c r="H1061" s="486"/>
    </row>
    <row r="1062" spans="7:8" ht="12.75">
      <c r="G1062" s="486"/>
      <c r="H1062" s="486"/>
    </row>
    <row r="1063" spans="7:8" ht="12.75">
      <c r="G1063" s="486"/>
      <c r="H1063" s="486"/>
    </row>
    <row r="1064" spans="7:8" ht="12.75">
      <c r="G1064" s="486"/>
      <c r="H1064" s="486"/>
    </row>
    <row r="1065" spans="7:8" ht="12.75">
      <c r="G1065" s="486"/>
      <c r="H1065" s="486"/>
    </row>
    <row r="1066" spans="7:8" ht="12.75">
      <c r="G1066" s="486"/>
      <c r="H1066" s="486"/>
    </row>
    <row r="1067" spans="7:8" ht="12.75">
      <c r="G1067" s="486"/>
      <c r="H1067" s="486"/>
    </row>
    <row r="1068" spans="7:8" ht="12.75">
      <c r="G1068" s="486"/>
      <c r="H1068" s="486"/>
    </row>
    <row r="1069" spans="7:8" ht="12.75">
      <c r="G1069" s="486"/>
      <c r="H1069" s="486"/>
    </row>
    <row r="1070" spans="7:8" ht="12.75">
      <c r="G1070" s="486"/>
      <c r="H1070" s="486"/>
    </row>
    <row r="1071" spans="7:8" ht="12.75">
      <c r="G1071" s="486"/>
      <c r="H1071" s="486"/>
    </row>
    <row r="1072" spans="7:8" ht="12.75">
      <c r="G1072" s="486"/>
      <c r="H1072" s="486"/>
    </row>
    <row r="1073" spans="7:8" ht="12.75">
      <c r="G1073" s="486"/>
      <c r="H1073" s="486"/>
    </row>
    <row r="1074" spans="7:8" ht="12.75">
      <c r="G1074" s="486"/>
      <c r="H1074" s="486"/>
    </row>
    <row r="1075" spans="7:8" ht="12.75">
      <c r="G1075" s="486"/>
      <c r="H1075" s="486"/>
    </row>
    <row r="1076" spans="7:8" ht="12.75">
      <c r="G1076" s="486"/>
      <c r="H1076" s="486"/>
    </row>
    <row r="1077" spans="7:8" ht="12.75">
      <c r="G1077" s="486"/>
      <c r="H1077" s="486"/>
    </row>
    <row r="1078" spans="7:8" ht="12.75">
      <c r="G1078" s="486"/>
      <c r="H1078" s="486"/>
    </row>
    <row r="1079" spans="7:8" ht="12.75">
      <c r="G1079" s="486"/>
      <c r="H1079" s="486"/>
    </row>
    <row r="1080" spans="7:8" ht="12.75">
      <c r="G1080" s="486"/>
      <c r="H1080" s="486"/>
    </row>
    <row r="1081" spans="7:8" ht="12.75">
      <c r="G1081" s="486"/>
      <c r="H1081" s="486"/>
    </row>
    <row r="1082" spans="7:8" ht="12.75">
      <c r="G1082" s="486"/>
      <c r="H1082" s="486"/>
    </row>
    <row r="1083" spans="7:8" ht="12.75">
      <c r="G1083" s="486"/>
      <c r="H1083" s="486"/>
    </row>
    <row r="1084" spans="7:8" ht="12.75">
      <c r="G1084" s="486"/>
      <c r="H1084" s="486"/>
    </row>
    <row r="1085" spans="7:8" ht="12.75">
      <c r="G1085" s="486"/>
      <c r="H1085" s="486"/>
    </row>
    <row r="1086" spans="7:8" ht="12.75">
      <c r="G1086" s="486"/>
      <c r="H1086" s="486"/>
    </row>
    <row r="1087" spans="7:8" ht="12.75">
      <c r="G1087" s="486"/>
      <c r="H1087" s="486"/>
    </row>
    <row r="1088" spans="7:8" ht="12.75">
      <c r="G1088" s="486"/>
      <c r="H1088" s="486"/>
    </row>
    <row r="1089" spans="7:8" ht="12.75">
      <c r="G1089" s="486"/>
      <c r="H1089" s="486"/>
    </row>
    <row r="1090" spans="7:8" ht="12.75">
      <c r="G1090" s="486"/>
      <c r="H1090" s="486"/>
    </row>
    <row r="1091" spans="7:8" ht="12.75">
      <c r="G1091" s="486"/>
      <c r="H1091" s="486"/>
    </row>
    <row r="1092" spans="7:8" ht="12.75">
      <c r="G1092" s="486"/>
      <c r="H1092" s="486"/>
    </row>
    <row r="1093" spans="7:8" ht="12.75">
      <c r="G1093" s="486"/>
      <c r="H1093" s="486"/>
    </row>
    <row r="1094" spans="7:8" ht="12.75">
      <c r="G1094" s="486"/>
      <c r="H1094" s="486"/>
    </row>
    <row r="1095" spans="7:8" ht="12.75">
      <c r="G1095" s="486"/>
      <c r="H1095" s="486"/>
    </row>
    <row r="1096" spans="7:8" ht="12.75">
      <c r="G1096" s="486"/>
      <c r="H1096" s="486"/>
    </row>
    <row r="1097" spans="7:8" ht="12.75">
      <c r="G1097" s="486"/>
      <c r="H1097" s="486"/>
    </row>
    <row r="1098" spans="7:8" ht="12.75">
      <c r="G1098" s="486"/>
      <c r="H1098" s="486"/>
    </row>
    <row r="1099" spans="7:8" ht="12.75">
      <c r="G1099" s="486"/>
      <c r="H1099" s="486"/>
    </row>
    <row r="1100" spans="7:8" ht="12.75">
      <c r="G1100" s="486"/>
      <c r="H1100" s="486"/>
    </row>
    <row r="1101" spans="7:8" ht="12.75">
      <c r="G1101" s="486"/>
      <c r="H1101" s="486"/>
    </row>
    <row r="1102" spans="7:8" ht="12.75">
      <c r="G1102" s="486"/>
      <c r="H1102" s="486"/>
    </row>
    <row r="1103" spans="7:8" ht="12.75">
      <c r="G1103" s="486"/>
      <c r="H1103" s="486"/>
    </row>
    <row r="1104" spans="7:8" ht="12.75">
      <c r="G1104" s="486"/>
      <c r="H1104" s="486"/>
    </row>
    <row r="1105" spans="7:8" ht="12.75">
      <c r="G1105" s="486"/>
      <c r="H1105" s="486"/>
    </row>
    <row r="1106" spans="7:8" ht="12.75">
      <c r="G1106" s="486"/>
      <c r="H1106" s="486"/>
    </row>
    <row r="1107" spans="7:8" ht="12.75">
      <c r="G1107" s="486"/>
      <c r="H1107" s="486"/>
    </row>
    <row r="1108" spans="7:8" ht="12.75">
      <c r="G1108" s="486"/>
      <c r="H1108" s="486"/>
    </row>
    <row r="1109" spans="7:8" ht="12.75">
      <c r="G1109" s="486"/>
      <c r="H1109" s="486"/>
    </row>
    <row r="1110" spans="7:8" ht="12.75">
      <c r="G1110" s="486"/>
      <c r="H1110" s="486"/>
    </row>
    <row r="1111" spans="7:8" ht="12.75">
      <c r="G1111" s="486"/>
      <c r="H1111" s="486"/>
    </row>
    <row r="1112" spans="7:8" ht="12.75">
      <c r="G1112" s="486"/>
      <c r="H1112" s="486"/>
    </row>
    <row r="1113" spans="7:8" ht="12.75">
      <c r="G1113" s="486"/>
      <c r="H1113" s="486"/>
    </row>
    <row r="1114" spans="7:8" ht="12.75">
      <c r="G1114" s="486"/>
      <c r="H1114" s="486"/>
    </row>
    <row r="1115" spans="7:8" ht="12.75">
      <c r="G1115" s="486"/>
      <c r="H1115" s="486"/>
    </row>
    <row r="1116" spans="7:8" ht="12.75">
      <c r="G1116" s="486"/>
      <c r="H1116" s="486"/>
    </row>
    <row r="1117" spans="7:8" ht="12.75">
      <c r="G1117" s="486"/>
      <c r="H1117" s="486"/>
    </row>
    <row r="1118" spans="7:8" ht="12.75">
      <c r="G1118" s="486"/>
      <c r="H1118" s="486"/>
    </row>
    <row r="1119" spans="7:8" ht="12.75">
      <c r="G1119" s="486"/>
      <c r="H1119" s="486"/>
    </row>
    <row r="1120" spans="7:8" ht="12.75">
      <c r="G1120" s="486"/>
      <c r="H1120" s="486"/>
    </row>
    <row r="1121" spans="7:8" ht="12.75">
      <c r="G1121" s="486"/>
      <c r="H1121" s="486"/>
    </row>
    <row r="1122" spans="7:8" ht="12.75">
      <c r="G1122" s="486"/>
      <c r="H1122" s="486"/>
    </row>
    <row r="1123" spans="7:8" ht="12.75">
      <c r="G1123" s="486"/>
      <c r="H1123" s="486"/>
    </row>
    <row r="1124" spans="7:8" ht="12.75">
      <c r="G1124" s="486"/>
      <c r="H1124" s="486"/>
    </row>
    <row r="1125" spans="7:8" ht="12.75">
      <c r="G1125" s="486"/>
      <c r="H1125" s="486"/>
    </row>
    <row r="1126" spans="7:8" ht="12.75">
      <c r="G1126" s="486"/>
      <c r="H1126" s="486"/>
    </row>
    <row r="1127" spans="7:8" ht="12.75">
      <c r="G1127" s="486"/>
      <c r="H1127" s="486"/>
    </row>
    <row r="1128" spans="7:8" ht="12.75">
      <c r="G1128" s="486"/>
      <c r="H1128" s="486"/>
    </row>
    <row r="1129" spans="7:8" ht="12.75">
      <c r="G1129" s="486"/>
      <c r="H1129" s="486"/>
    </row>
    <row r="1130" spans="7:8" ht="12.75">
      <c r="G1130" s="486"/>
      <c r="H1130" s="486"/>
    </row>
    <row r="1131" spans="7:8" ht="12.75">
      <c r="G1131" s="486"/>
      <c r="H1131" s="486"/>
    </row>
    <row r="1132" spans="7:8" ht="12.75">
      <c r="G1132" s="486"/>
      <c r="H1132" s="486"/>
    </row>
    <row r="1133" spans="7:8" ht="12.75">
      <c r="G1133" s="486"/>
      <c r="H1133" s="486"/>
    </row>
    <row r="1134" spans="7:8" ht="12.75">
      <c r="G1134" s="486"/>
      <c r="H1134" s="486"/>
    </row>
    <row r="1135" spans="7:8" ht="12.75">
      <c r="G1135" s="486"/>
      <c r="H1135" s="486"/>
    </row>
    <row r="1136" spans="7:8" ht="12.75">
      <c r="G1136" s="486"/>
      <c r="H1136" s="486"/>
    </row>
    <row r="1137" spans="7:8" ht="12.75">
      <c r="G1137" s="486"/>
      <c r="H1137" s="486"/>
    </row>
    <row r="1138" spans="7:8" ht="12.75">
      <c r="G1138" s="486"/>
      <c r="H1138" s="486"/>
    </row>
    <row r="1139" spans="7:8" ht="12.75">
      <c r="G1139" s="486"/>
      <c r="H1139" s="486"/>
    </row>
    <row r="1140" spans="7:8" ht="12.75">
      <c r="G1140" s="486"/>
      <c r="H1140" s="486"/>
    </row>
    <row r="1141" spans="7:8" ht="12.75">
      <c r="G1141" s="486"/>
      <c r="H1141" s="486"/>
    </row>
    <row r="1142" spans="7:8" ht="12.75">
      <c r="G1142" s="486"/>
      <c r="H1142" s="486"/>
    </row>
    <row r="1143" spans="7:8" ht="12.75">
      <c r="G1143" s="486"/>
      <c r="H1143" s="486"/>
    </row>
    <row r="1144" spans="7:8" ht="12.75">
      <c r="G1144" s="486"/>
      <c r="H1144" s="486"/>
    </row>
    <row r="1145" spans="7:8" ht="12.75">
      <c r="G1145" s="486"/>
      <c r="H1145" s="486"/>
    </row>
    <row r="1146" spans="7:8" ht="12.75">
      <c r="G1146" s="486"/>
      <c r="H1146" s="486"/>
    </row>
    <row r="1147" spans="7:8" ht="12.75">
      <c r="G1147" s="486"/>
      <c r="H1147" s="486"/>
    </row>
    <row r="1148" spans="7:8" ht="12.75">
      <c r="G1148" s="486"/>
      <c r="H1148" s="486"/>
    </row>
    <row r="1149" spans="7:8" ht="12.75">
      <c r="G1149" s="486"/>
      <c r="H1149" s="486"/>
    </row>
    <row r="1150" spans="7:8" ht="12.75">
      <c r="G1150" s="486"/>
      <c r="H1150" s="486"/>
    </row>
    <row r="1151" spans="7:8" ht="12.75">
      <c r="G1151" s="486"/>
      <c r="H1151" s="486"/>
    </row>
    <row r="1152" spans="7:8" ht="12.75">
      <c r="G1152" s="486"/>
      <c r="H1152" s="486"/>
    </row>
    <row r="1153" spans="7:8" ht="12.75">
      <c r="G1153" s="486"/>
      <c r="H1153" s="486"/>
    </row>
    <row r="1154" spans="7:8" ht="12.75">
      <c r="G1154" s="486"/>
      <c r="H1154" s="486"/>
    </row>
    <row r="1155" spans="7:8" ht="12.75">
      <c r="G1155" s="486"/>
      <c r="H1155" s="486"/>
    </row>
    <row r="1156" spans="7:8" ht="12.75">
      <c r="G1156" s="486"/>
      <c r="H1156" s="486"/>
    </row>
    <row r="1157" spans="7:8" ht="12.75">
      <c r="G1157" s="486"/>
      <c r="H1157" s="486"/>
    </row>
    <row r="1158" spans="7:8" ht="12.75">
      <c r="G1158" s="486"/>
      <c r="H1158" s="486"/>
    </row>
    <row r="1159" spans="7:8" ht="12.75">
      <c r="G1159" s="486"/>
      <c r="H1159" s="486"/>
    </row>
    <row r="1160" spans="7:8" ht="12.75">
      <c r="G1160" s="486"/>
      <c r="H1160" s="486"/>
    </row>
    <row r="1161" spans="7:8" ht="12.75">
      <c r="G1161" s="486"/>
      <c r="H1161" s="486"/>
    </row>
    <row r="1162" spans="7:8" ht="12.75">
      <c r="G1162" s="486"/>
      <c r="H1162" s="486"/>
    </row>
    <row r="1163" spans="7:8" ht="12.75">
      <c r="G1163" s="486"/>
      <c r="H1163" s="486"/>
    </row>
    <row r="1164" spans="7:8" ht="12.75">
      <c r="G1164" s="486"/>
      <c r="H1164" s="486"/>
    </row>
    <row r="1165" spans="7:8" ht="12.75">
      <c r="G1165" s="486"/>
      <c r="H1165" s="486"/>
    </row>
    <row r="1166" spans="7:8" ht="12.75">
      <c r="G1166" s="486"/>
      <c r="H1166" s="486"/>
    </row>
    <row r="1167" spans="7:8" ht="12.75">
      <c r="G1167" s="486"/>
      <c r="H1167" s="486"/>
    </row>
    <row r="1168" spans="7:8" ht="12.75">
      <c r="G1168" s="486"/>
      <c r="H1168" s="486"/>
    </row>
    <row r="1169" spans="7:8" ht="12.75">
      <c r="G1169" s="486"/>
      <c r="H1169" s="486"/>
    </row>
    <row r="1170" spans="7:8" ht="12.75">
      <c r="G1170" s="486"/>
      <c r="H1170" s="486"/>
    </row>
    <row r="1171" spans="7:8" ht="12.75">
      <c r="G1171" s="486"/>
      <c r="H1171" s="486"/>
    </row>
    <row r="1172" spans="7:8" ht="12.75">
      <c r="G1172" s="486"/>
      <c r="H1172" s="486"/>
    </row>
    <row r="1173" spans="7:8" ht="12.75">
      <c r="G1173" s="486"/>
      <c r="H1173" s="486"/>
    </row>
    <row r="1174" spans="7:8" ht="12.75">
      <c r="G1174" s="486"/>
      <c r="H1174" s="486"/>
    </row>
    <row r="1175" spans="7:8" ht="12.75">
      <c r="G1175" s="486"/>
      <c r="H1175" s="486"/>
    </row>
    <row r="1176" spans="7:8" ht="12.75">
      <c r="G1176" s="486"/>
      <c r="H1176" s="486"/>
    </row>
    <row r="1177" spans="7:8" ht="12.75">
      <c r="G1177" s="486"/>
      <c r="H1177" s="486"/>
    </row>
    <row r="1178" spans="7:8" ht="12.75">
      <c r="G1178" s="486"/>
      <c r="H1178" s="486"/>
    </row>
    <row r="1179" spans="7:8" ht="12.75">
      <c r="G1179" s="486"/>
      <c r="H1179" s="486"/>
    </row>
    <row r="1180" spans="7:8" ht="12.75">
      <c r="G1180" s="486"/>
      <c r="H1180" s="486"/>
    </row>
    <row r="1181" spans="7:8" ht="12.75">
      <c r="G1181" s="486"/>
      <c r="H1181" s="486"/>
    </row>
    <row r="1182" spans="7:8" ht="12.75">
      <c r="G1182" s="486"/>
      <c r="H1182" s="486"/>
    </row>
    <row r="1183" spans="7:8" ht="12.75">
      <c r="G1183" s="486"/>
      <c r="H1183" s="486"/>
    </row>
    <row r="1184" spans="7:8" ht="12.75">
      <c r="G1184" s="486"/>
      <c r="H1184" s="486"/>
    </row>
    <row r="1185" spans="7:8" ht="12.75">
      <c r="G1185" s="486"/>
      <c r="H1185" s="486"/>
    </row>
    <row r="1186" spans="7:8" ht="12.75">
      <c r="G1186" s="486"/>
      <c r="H1186" s="486"/>
    </row>
    <row r="1187" spans="7:8" ht="12.75">
      <c r="G1187" s="486"/>
      <c r="H1187" s="486"/>
    </row>
    <row r="1188" spans="7:8" ht="12.75">
      <c r="G1188" s="486"/>
      <c r="H1188" s="486"/>
    </row>
    <row r="1189" spans="7:8" ht="12.75">
      <c r="G1189" s="486"/>
      <c r="H1189" s="486"/>
    </row>
    <row r="1190" spans="7:8" ht="12.75">
      <c r="G1190" s="486"/>
      <c r="H1190" s="486"/>
    </row>
    <row r="1191" spans="7:8" ht="12.75">
      <c r="G1191" s="486"/>
      <c r="H1191" s="486"/>
    </row>
    <row r="1192" spans="7:8" ht="12.75">
      <c r="G1192" s="486"/>
      <c r="H1192" s="486"/>
    </row>
    <row r="1193" spans="7:8" ht="12.75">
      <c r="G1193" s="486"/>
      <c r="H1193" s="486"/>
    </row>
    <row r="1194" spans="7:8" ht="12.75">
      <c r="G1194" s="486"/>
      <c r="H1194" s="486"/>
    </row>
    <row r="1195" spans="7:8" ht="12.75">
      <c r="G1195" s="486"/>
      <c r="H1195" s="486"/>
    </row>
    <row r="1196" spans="7:8" ht="12.75">
      <c r="G1196" s="486"/>
      <c r="H1196" s="486"/>
    </row>
    <row r="1197" spans="7:8" ht="12.75">
      <c r="G1197" s="486"/>
      <c r="H1197" s="486"/>
    </row>
    <row r="1198" spans="7:8" ht="12.75">
      <c r="G1198" s="486"/>
      <c r="H1198" s="486"/>
    </row>
    <row r="1199" spans="7:8" ht="12.75">
      <c r="G1199" s="486"/>
      <c r="H1199" s="486"/>
    </row>
    <row r="1200" spans="7:8" ht="12.75">
      <c r="G1200" s="486"/>
      <c r="H1200" s="486"/>
    </row>
    <row r="1201" spans="7:8" ht="12.75">
      <c r="G1201" s="486"/>
      <c r="H1201" s="486"/>
    </row>
    <row r="1202" spans="7:8" ht="12.75">
      <c r="G1202" s="486"/>
      <c r="H1202" s="486"/>
    </row>
    <row r="1203" spans="7:8" ht="12.75">
      <c r="G1203" s="486"/>
      <c r="H1203" s="486"/>
    </row>
    <row r="1204" spans="7:8" ht="12.75">
      <c r="G1204" s="486"/>
      <c r="H1204" s="486"/>
    </row>
    <row r="1205" spans="7:8" ht="12.75">
      <c r="G1205" s="486"/>
      <c r="H1205" s="486"/>
    </row>
    <row r="1206" spans="7:8" ht="12.75">
      <c r="G1206" s="486"/>
      <c r="H1206" s="486"/>
    </row>
    <row r="1207" spans="7:8" ht="12.75">
      <c r="G1207" s="486"/>
      <c r="H1207" s="486"/>
    </row>
    <row r="1208" spans="7:8" ht="12.75">
      <c r="G1208" s="486"/>
      <c r="H1208" s="486"/>
    </row>
    <row r="1209" spans="7:8" ht="12.75">
      <c r="G1209" s="486"/>
      <c r="H1209" s="486"/>
    </row>
    <row r="1210" spans="7:8" ht="12.75">
      <c r="G1210" s="486"/>
      <c r="H1210" s="486"/>
    </row>
    <row r="1211" spans="7:8" ht="12.75">
      <c r="G1211" s="486"/>
      <c r="H1211" s="486"/>
    </row>
    <row r="1212" spans="7:8" ht="12.75">
      <c r="G1212" s="486"/>
      <c r="H1212" s="486"/>
    </row>
    <row r="1213" spans="7:8" ht="12.75">
      <c r="G1213" s="486"/>
      <c r="H1213" s="486"/>
    </row>
    <row r="1214" spans="7:8" ht="12.75">
      <c r="G1214" s="486"/>
      <c r="H1214" s="486"/>
    </row>
    <row r="1215" spans="7:8" ht="12.75">
      <c r="G1215" s="486"/>
      <c r="H1215" s="486"/>
    </row>
    <row r="1216" spans="7:8" ht="12.75">
      <c r="G1216" s="486"/>
      <c r="H1216" s="486"/>
    </row>
    <row r="1217" spans="7:8" ht="12.75">
      <c r="G1217" s="486"/>
      <c r="H1217" s="486"/>
    </row>
    <row r="1218" spans="7:8" ht="12.75">
      <c r="G1218" s="486"/>
      <c r="H1218" s="486"/>
    </row>
    <row r="1219" spans="7:8" ht="12.75">
      <c r="G1219" s="486"/>
      <c r="H1219" s="486"/>
    </row>
    <row r="1220" spans="7:8" ht="12.75">
      <c r="G1220" s="486"/>
      <c r="H1220" s="486"/>
    </row>
    <row r="1221" spans="7:8" ht="12.75">
      <c r="G1221" s="486"/>
      <c r="H1221" s="486"/>
    </row>
    <row r="1222" spans="7:8" ht="12.75">
      <c r="G1222" s="486"/>
      <c r="H1222" s="486"/>
    </row>
    <row r="1223" spans="7:8" ht="12.75">
      <c r="G1223" s="486"/>
      <c r="H1223" s="486"/>
    </row>
    <row r="1224" spans="7:8" ht="12.75">
      <c r="G1224" s="486"/>
      <c r="H1224" s="486"/>
    </row>
    <row r="1225" spans="7:8" ht="12.75">
      <c r="G1225" s="486"/>
      <c r="H1225" s="486"/>
    </row>
    <row r="1226" spans="7:8" ht="12.75">
      <c r="G1226" s="486"/>
      <c r="H1226" s="486"/>
    </row>
    <row r="1227" spans="7:8" ht="12.75">
      <c r="G1227" s="486"/>
      <c r="H1227" s="486"/>
    </row>
    <row r="1228" spans="7:8" ht="12.75">
      <c r="G1228" s="486"/>
      <c r="H1228" s="486"/>
    </row>
    <row r="1229" spans="7:8" ht="12.75">
      <c r="G1229" s="486"/>
      <c r="H1229" s="486"/>
    </row>
    <row r="1230" spans="7:8" ht="12.75">
      <c r="G1230" s="486"/>
      <c r="H1230" s="486"/>
    </row>
    <row r="1231" spans="7:8" ht="12.75">
      <c r="G1231" s="486"/>
      <c r="H1231" s="486"/>
    </row>
    <row r="1232" spans="7:8" ht="12.75">
      <c r="G1232" s="486"/>
      <c r="H1232" s="486"/>
    </row>
    <row r="1233" spans="7:8" ht="12.75">
      <c r="G1233" s="486"/>
      <c r="H1233" s="486"/>
    </row>
    <row r="1234" spans="7:8" ht="12.75">
      <c r="G1234" s="486"/>
      <c r="H1234" s="486"/>
    </row>
    <row r="1235" spans="7:8" ht="12.75">
      <c r="G1235" s="486"/>
      <c r="H1235" s="486"/>
    </row>
    <row r="1236" spans="7:8" ht="12.75">
      <c r="G1236" s="486"/>
      <c r="H1236" s="486"/>
    </row>
    <row r="1237" spans="7:8" ht="12.75">
      <c r="G1237" s="486"/>
      <c r="H1237" s="486"/>
    </row>
    <row r="1238" spans="7:8" ht="12.75">
      <c r="G1238" s="486"/>
      <c r="H1238" s="486"/>
    </row>
    <row r="1239" spans="7:8" ht="12.75">
      <c r="G1239" s="486"/>
      <c r="H1239" s="486"/>
    </row>
    <row r="1240" spans="7:8" ht="12.75">
      <c r="G1240" s="486"/>
      <c r="H1240" s="486"/>
    </row>
    <row r="1241" spans="7:8" ht="12.75">
      <c r="G1241" s="486"/>
      <c r="H1241" s="486"/>
    </row>
    <row r="1242" spans="7:8" ht="12.75">
      <c r="G1242" s="486"/>
      <c r="H1242" s="486"/>
    </row>
    <row r="1243" spans="7:8" ht="12.75">
      <c r="G1243" s="486"/>
      <c r="H1243" s="486"/>
    </row>
    <row r="1244" spans="7:8" ht="12.75">
      <c r="G1244" s="486"/>
      <c r="H1244" s="486"/>
    </row>
    <row r="1245" spans="7:8" ht="12.75">
      <c r="G1245" s="486"/>
      <c r="H1245" s="486"/>
    </row>
    <row r="1246" spans="7:8" ht="12.75">
      <c r="G1246" s="486"/>
      <c r="H1246" s="486"/>
    </row>
    <row r="1247" spans="7:8" ht="12.75">
      <c r="G1247" s="486"/>
      <c r="H1247" s="486"/>
    </row>
    <row r="1248" spans="7:8" ht="12.75">
      <c r="G1248" s="486"/>
      <c r="H1248" s="486"/>
    </row>
    <row r="1249" spans="7:8" ht="12.75">
      <c r="G1249" s="486"/>
      <c r="H1249" s="486"/>
    </row>
    <row r="1250" spans="7:8" ht="12.75">
      <c r="G1250" s="486"/>
      <c r="H1250" s="486"/>
    </row>
    <row r="1251" spans="7:8" ht="12.75">
      <c r="G1251" s="486"/>
      <c r="H1251" s="486"/>
    </row>
    <row r="1252" spans="7:8" ht="12.75">
      <c r="G1252" s="486"/>
      <c r="H1252" s="486"/>
    </row>
    <row r="1253" spans="7:8" ht="12.75">
      <c r="G1253" s="486"/>
      <c r="H1253" s="486"/>
    </row>
    <row r="1254" spans="7:8" ht="12.75">
      <c r="G1254" s="486"/>
      <c r="H1254" s="486"/>
    </row>
    <row r="1255" spans="7:8" ht="12.75">
      <c r="G1255" s="486"/>
      <c r="H1255" s="486"/>
    </row>
    <row r="1256" spans="7:8" ht="12.75">
      <c r="G1256" s="486"/>
      <c r="H1256" s="486"/>
    </row>
    <row r="1257" spans="7:8" ht="12.75">
      <c r="G1257" s="486"/>
      <c r="H1257" s="486"/>
    </row>
    <row r="1258" spans="7:8" ht="12.75">
      <c r="G1258" s="486"/>
      <c r="H1258" s="486"/>
    </row>
    <row r="1259" spans="7:8" ht="12.75">
      <c r="G1259" s="486"/>
      <c r="H1259" s="486"/>
    </row>
    <row r="1260" spans="7:8" ht="12.75">
      <c r="G1260" s="486"/>
      <c r="H1260" s="486"/>
    </row>
    <row r="1261" spans="7:8" ht="12.75">
      <c r="G1261" s="486"/>
      <c r="H1261" s="486"/>
    </row>
    <row r="1262" spans="7:8" ht="12.75">
      <c r="G1262" s="486"/>
      <c r="H1262" s="486"/>
    </row>
    <row r="1263" spans="7:8" ht="12.75">
      <c r="G1263" s="486"/>
      <c r="H1263" s="486"/>
    </row>
    <row r="1264" spans="7:8" ht="12.75">
      <c r="G1264" s="486"/>
      <c r="H1264" s="486"/>
    </row>
    <row r="1265" spans="7:8" ht="12.75">
      <c r="G1265" s="486"/>
      <c r="H1265" s="486"/>
    </row>
    <row r="1266" spans="7:8" ht="12.75">
      <c r="G1266" s="486"/>
      <c r="H1266" s="486"/>
    </row>
    <row r="1267" spans="7:8" ht="12.75">
      <c r="G1267" s="486"/>
      <c r="H1267" s="486"/>
    </row>
    <row r="1268" spans="7:8" ht="12.75">
      <c r="G1268" s="486"/>
      <c r="H1268" s="486"/>
    </row>
    <row r="1269" spans="7:8" ht="12.75">
      <c r="G1269" s="486"/>
      <c r="H1269" s="486"/>
    </row>
    <row r="1270" spans="7:8" ht="12.75">
      <c r="G1270" s="486"/>
      <c r="H1270" s="486"/>
    </row>
    <row r="1271" spans="7:8" ht="12.75">
      <c r="G1271" s="486"/>
      <c r="H1271" s="486"/>
    </row>
    <row r="1272" spans="7:8" ht="12.75">
      <c r="G1272" s="486"/>
      <c r="H1272" s="486"/>
    </row>
    <row r="1273" spans="7:8" ht="12.75">
      <c r="G1273" s="486"/>
      <c r="H1273" s="486"/>
    </row>
    <row r="1274" spans="7:8" ht="12.75">
      <c r="G1274" s="486"/>
      <c r="H1274" s="486"/>
    </row>
    <row r="1275" spans="7:8" ht="12.75">
      <c r="G1275" s="486"/>
      <c r="H1275" s="486"/>
    </row>
    <row r="1276" spans="7:8" ht="12.75">
      <c r="G1276" s="486"/>
      <c r="H1276" s="486"/>
    </row>
    <row r="1277" spans="7:8" ht="12.75">
      <c r="G1277" s="486"/>
      <c r="H1277" s="486"/>
    </row>
    <row r="1278" spans="7:8" ht="12.75">
      <c r="G1278" s="486"/>
      <c r="H1278" s="486"/>
    </row>
    <row r="1279" spans="7:8" ht="12.75">
      <c r="G1279" s="486"/>
      <c r="H1279" s="486"/>
    </row>
    <row r="1280" spans="7:8" ht="12.75">
      <c r="G1280" s="486"/>
      <c r="H1280" s="486"/>
    </row>
    <row r="1281" spans="7:8" ht="12.75">
      <c r="G1281" s="486"/>
      <c r="H1281" s="486"/>
    </row>
    <row r="1282" spans="7:8" ht="12.75">
      <c r="G1282" s="486"/>
      <c r="H1282" s="486"/>
    </row>
    <row r="1283" spans="7:8" ht="12.75">
      <c r="G1283" s="486"/>
      <c r="H1283" s="486"/>
    </row>
    <row r="1284" spans="7:8" ht="12.75">
      <c r="G1284" s="486"/>
      <c r="H1284" s="486"/>
    </row>
    <row r="1285" spans="7:8" ht="12.75">
      <c r="G1285" s="486"/>
      <c r="H1285" s="486"/>
    </row>
    <row r="1286" spans="7:8" ht="12.75">
      <c r="G1286" s="486"/>
      <c r="H1286" s="486"/>
    </row>
    <row r="1287" spans="7:8" ht="12.75">
      <c r="G1287" s="486"/>
      <c r="H1287" s="486"/>
    </row>
    <row r="1288" spans="7:8" ht="12.75">
      <c r="G1288" s="486"/>
      <c r="H1288" s="486"/>
    </row>
    <row r="1289" spans="7:8" ht="12.75">
      <c r="G1289" s="486"/>
      <c r="H1289" s="486"/>
    </row>
    <row r="1290" spans="7:8" ht="12.75">
      <c r="G1290" s="486"/>
      <c r="H1290" s="486"/>
    </row>
    <row r="1291" spans="7:8" ht="12.75">
      <c r="G1291" s="486"/>
      <c r="H1291" s="486"/>
    </row>
    <row r="1292" spans="7:8" ht="12.75">
      <c r="G1292" s="486"/>
      <c r="H1292" s="486"/>
    </row>
    <row r="1293" spans="7:8" ht="12.75">
      <c r="G1293" s="486"/>
      <c r="H1293" s="486"/>
    </row>
    <row r="1294" spans="7:8" ht="12.75">
      <c r="G1294" s="486"/>
      <c r="H1294" s="486"/>
    </row>
    <row r="1295" spans="7:8" ht="12.75">
      <c r="G1295" s="486"/>
      <c r="H1295" s="486"/>
    </row>
    <row r="1296" spans="7:8" ht="12.75">
      <c r="G1296" s="486"/>
      <c r="H1296" s="486"/>
    </row>
    <row r="1297" spans="7:8" ht="12.75">
      <c r="G1297" s="486"/>
      <c r="H1297" s="486"/>
    </row>
    <row r="1298" spans="7:8" ht="12.75">
      <c r="G1298" s="486"/>
      <c r="H1298" s="486"/>
    </row>
    <row r="1299" spans="7:8" ht="12.75">
      <c r="G1299" s="486"/>
      <c r="H1299" s="486"/>
    </row>
    <row r="1300" spans="7:8" ht="12.75">
      <c r="G1300" s="486"/>
      <c r="H1300" s="486"/>
    </row>
    <row r="1301" spans="7:8" ht="12.75">
      <c r="G1301" s="486"/>
      <c r="H1301" s="486"/>
    </row>
    <row r="1302" spans="7:8" ht="12.75">
      <c r="G1302" s="486"/>
      <c r="H1302" s="486"/>
    </row>
    <row r="1303" spans="7:8" ht="12.75">
      <c r="G1303" s="486"/>
      <c r="H1303" s="486"/>
    </row>
    <row r="1304" spans="7:8" ht="12.75">
      <c r="G1304" s="486"/>
      <c r="H1304" s="486"/>
    </row>
    <row r="1305" spans="7:8" ht="12.75">
      <c r="G1305" s="486"/>
      <c r="H1305" s="486"/>
    </row>
    <row r="1306" spans="7:8" ht="12.75">
      <c r="G1306" s="486"/>
      <c r="H1306" s="486"/>
    </row>
    <row r="1307" spans="7:8" ht="12.75">
      <c r="G1307" s="486"/>
      <c r="H1307" s="486"/>
    </row>
    <row r="1308" spans="7:8" ht="12.75">
      <c r="G1308" s="486"/>
      <c r="H1308" s="486"/>
    </row>
    <row r="1309" spans="7:8" ht="12.75">
      <c r="G1309" s="486"/>
      <c r="H1309" s="486"/>
    </row>
    <row r="1310" spans="7:8" ht="12.75">
      <c r="G1310" s="486"/>
      <c r="H1310" s="486"/>
    </row>
    <row r="1311" spans="7:8" ht="12.75">
      <c r="G1311" s="486"/>
      <c r="H1311" s="486"/>
    </row>
    <row r="1312" spans="7:8" ht="12.75">
      <c r="G1312" s="486"/>
      <c r="H1312" s="486"/>
    </row>
    <row r="1313" spans="7:8" ht="12.75">
      <c r="G1313" s="486"/>
      <c r="H1313" s="486"/>
    </row>
    <row r="1314" spans="7:8" ht="12.75">
      <c r="G1314" s="486"/>
      <c r="H1314" s="486"/>
    </row>
    <row r="1315" spans="7:8" ht="12.75">
      <c r="G1315" s="486"/>
      <c r="H1315" s="486"/>
    </row>
    <row r="1316" spans="7:8" ht="12.75">
      <c r="G1316" s="486"/>
      <c r="H1316" s="486"/>
    </row>
    <row r="1317" spans="7:8" ht="12.75">
      <c r="G1317" s="486"/>
      <c r="H1317" s="486"/>
    </row>
    <row r="1318" spans="7:8" ht="12.75">
      <c r="G1318" s="486"/>
      <c r="H1318" s="486"/>
    </row>
    <row r="1319" spans="7:8" ht="12.75">
      <c r="G1319" s="486"/>
      <c r="H1319" s="486"/>
    </row>
    <row r="1320" spans="7:8" ht="12.75">
      <c r="G1320" s="486"/>
      <c r="H1320" s="486"/>
    </row>
    <row r="1321" spans="7:8" ht="12.75">
      <c r="G1321" s="486"/>
      <c r="H1321" s="486"/>
    </row>
    <row r="1322" spans="7:8" ht="12.75">
      <c r="G1322" s="486"/>
      <c r="H1322" s="486"/>
    </row>
    <row r="1323" spans="7:8" ht="12.75">
      <c r="G1323" s="486"/>
      <c r="H1323" s="486"/>
    </row>
    <row r="1324" spans="7:8" ht="12.75">
      <c r="G1324" s="486"/>
      <c r="H1324" s="486"/>
    </row>
    <row r="1325" spans="7:8" ht="12.75">
      <c r="G1325" s="486"/>
      <c r="H1325" s="486"/>
    </row>
    <row r="1326" spans="7:8" ht="12.75">
      <c r="G1326" s="486"/>
      <c r="H1326" s="486"/>
    </row>
    <row r="1327" spans="7:8" ht="12.75">
      <c r="G1327" s="486"/>
      <c r="H1327" s="486"/>
    </row>
    <row r="1328" spans="7:8" ht="12.75">
      <c r="G1328" s="486"/>
      <c r="H1328" s="486"/>
    </row>
    <row r="1329" spans="7:8" ht="12.75">
      <c r="G1329" s="486"/>
      <c r="H1329" s="486"/>
    </row>
    <row r="1330" spans="7:8" ht="12.75">
      <c r="G1330" s="486"/>
      <c r="H1330" s="486"/>
    </row>
    <row r="1331" spans="7:8" ht="12.75">
      <c r="G1331" s="486"/>
      <c r="H1331" s="486"/>
    </row>
    <row r="1332" spans="7:8" ht="12.75">
      <c r="G1332" s="486"/>
      <c r="H1332" s="486"/>
    </row>
    <row r="1333" spans="7:8" ht="12.75">
      <c r="G1333" s="486"/>
      <c r="H1333" s="486"/>
    </row>
    <row r="1334" spans="7:8" ht="12.75">
      <c r="G1334" s="486"/>
      <c r="H1334" s="486"/>
    </row>
    <row r="1335" spans="7:8" ht="12.75">
      <c r="G1335" s="486"/>
      <c r="H1335" s="486"/>
    </row>
    <row r="1336" spans="7:8" ht="12.75">
      <c r="G1336" s="486"/>
      <c r="H1336" s="486"/>
    </row>
    <row r="1337" spans="7:8" ht="12.75">
      <c r="G1337" s="486"/>
      <c r="H1337" s="486"/>
    </row>
    <row r="1338" spans="7:8" ht="12.75">
      <c r="G1338" s="486"/>
      <c r="H1338" s="486"/>
    </row>
    <row r="1339" spans="7:8" ht="12.75">
      <c r="G1339" s="486"/>
      <c r="H1339" s="486"/>
    </row>
    <row r="1340" spans="7:8" ht="12.75">
      <c r="G1340" s="486"/>
      <c r="H1340" s="486"/>
    </row>
    <row r="1341" spans="7:8" ht="12.75">
      <c r="G1341" s="486"/>
      <c r="H1341" s="486"/>
    </row>
    <row r="1342" spans="7:8" ht="12.75">
      <c r="G1342" s="486"/>
      <c r="H1342" s="486"/>
    </row>
    <row r="1343" spans="7:8" ht="12.75">
      <c r="G1343" s="486"/>
      <c r="H1343" s="486"/>
    </row>
    <row r="1344" spans="7:8" ht="12.75">
      <c r="G1344" s="486"/>
      <c r="H1344" s="486"/>
    </row>
    <row r="1345" spans="7:8" ht="12.75">
      <c r="G1345" s="486"/>
      <c r="H1345" s="486"/>
    </row>
    <row r="1346" spans="7:8" ht="12.75">
      <c r="G1346" s="486"/>
      <c r="H1346" s="486"/>
    </row>
    <row r="1347" spans="7:8" ht="12.75">
      <c r="G1347" s="486"/>
      <c r="H1347" s="486"/>
    </row>
    <row r="1348" spans="7:8" ht="12.75">
      <c r="G1348" s="486"/>
      <c r="H1348" s="486"/>
    </row>
    <row r="1349" spans="7:8" ht="12.75">
      <c r="G1349" s="486"/>
      <c r="H1349" s="486"/>
    </row>
    <row r="1350" spans="7:8" ht="12.75">
      <c r="G1350" s="486"/>
      <c r="H1350" s="486"/>
    </row>
    <row r="1351" spans="7:8" ht="12.75">
      <c r="G1351" s="486"/>
      <c r="H1351" s="486"/>
    </row>
    <row r="1352" spans="7:8" ht="12.75">
      <c r="G1352" s="486"/>
      <c r="H1352" s="486"/>
    </row>
    <row r="1353" spans="7:8" ht="12.75">
      <c r="G1353" s="486"/>
      <c r="H1353" s="486"/>
    </row>
    <row r="1354" spans="7:8" ht="12.75">
      <c r="G1354" s="486"/>
      <c r="H1354" s="486"/>
    </row>
    <row r="1355" spans="7:8" ht="12.75">
      <c r="G1355" s="486"/>
      <c r="H1355" s="486"/>
    </row>
    <row r="1356" spans="7:8" ht="12.75">
      <c r="G1356" s="486"/>
      <c r="H1356" s="486"/>
    </row>
    <row r="1357" spans="7:8" ht="12.75">
      <c r="G1357" s="486"/>
      <c r="H1357" s="486"/>
    </row>
    <row r="1358" spans="7:8" ht="12.75">
      <c r="G1358" s="486"/>
      <c r="H1358" s="486"/>
    </row>
    <row r="1359" spans="7:8" ht="12.75">
      <c r="G1359" s="486"/>
      <c r="H1359" s="486"/>
    </row>
    <row r="1360" spans="7:8" ht="12.75">
      <c r="G1360" s="486"/>
      <c r="H1360" s="486"/>
    </row>
    <row r="1361" spans="7:8" ht="12.75">
      <c r="G1361" s="486"/>
      <c r="H1361" s="486"/>
    </row>
    <row r="1362" spans="7:8" ht="12.75">
      <c r="G1362" s="486"/>
      <c r="H1362" s="486"/>
    </row>
    <row r="1363" spans="7:8" ht="12.75">
      <c r="G1363" s="486"/>
      <c r="H1363" s="486"/>
    </row>
    <row r="1364" spans="7:8" ht="12.75">
      <c r="G1364" s="486"/>
      <c r="H1364" s="486"/>
    </row>
    <row r="1365" spans="7:8" ht="12.75">
      <c r="G1365" s="486"/>
      <c r="H1365" s="486"/>
    </row>
    <row r="1366" spans="7:8" ht="12.75">
      <c r="G1366" s="486"/>
      <c r="H1366" s="486"/>
    </row>
    <row r="1367" spans="7:8" ht="12.75">
      <c r="G1367" s="486"/>
      <c r="H1367" s="486"/>
    </row>
    <row r="1368" spans="7:8" ht="12.75">
      <c r="G1368" s="486"/>
      <c r="H1368" s="486"/>
    </row>
    <row r="1369" spans="7:8" ht="12.75">
      <c r="G1369" s="486"/>
      <c r="H1369" s="486"/>
    </row>
    <row r="1370" spans="7:8" ht="12.75">
      <c r="G1370" s="486"/>
      <c r="H1370" s="486"/>
    </row>
    <row r="1371" spans="7:8" ht="12.75">
      <c r="G1371" s="486"/>
      <c r="H1371" s="486"/>
    </row>
    <row r="1372" spans="7:8" ht="12.75">
      <c r="G1372" s="486"/>
      <c r="H1372" s="486"/>
    </row>
    <row r="1373" spans="7:8" ht="12.75">
      <c r="G1373" s="486"/>
      <c r="H1373" s="486"/>
    </row>
    <row r="1374" spans="7:8" ht="12.75">
      <c r="G1374" s="486"/>
      <c r="H1374" s="486"/>
    </row>
    <row r="1375" spans="7:8" ht="12.75">
      <c r="G1375" s="486"/>
      <c r="H1375" s="486"/>
    </row>
    <row r="1376" spans="7:8" ht="12.75">
      <c r="G1376" s="486"/>
      <c r="H1376" s="486"/>
    </row>
    <row r="1377" spans="7:8" ht="12.75">
      <c r="G1377" s="486"/>
      <c r="H1377" s="486"/>
    </row>
    <row r="1378" spans="7:8" ht="12.75">
      <c r="G1378" s="486"/>
      <c r="H1378" s="486"/>
    </row>
    <row r="1379" spans="7:8" ht="12.75">
      <c r="G1379" s="486"/>
      <c r="H1379" s="486"/>
    </row>
    <row r="1380" spans="7:8" ht="12.75">
      <c r="G1380" s="486"/>
      <c r="H1380" s="486"/>
    </row>
    <row r="1381" spans="7:8" ht="12.75">
      <c r="G1381" s="486"/>
      <c r="H1381" s="486"/>
    </row>
    <row r="1382" spans="7:8" ht="12.75">
      <c r="G1382" s="486"/>
      <c r="H1382" s="486"/>
    </row>
    <row r="1383" spans="7:8" ht="12.75">
      <c r="G1383" s="486"/>
      <c r="H1383" s="486"/>
    </row>
    <row r="1384" spans="7:8" ht="12.75">
      <c r="G1384" s="486"/>
      <c r="H1384" s="486"/>
    </row>
    <row r="1385" spans="7:8" ht="12.75">
      <c r="G1385" s="486"/>
      <c r="H1385" s="486"/>
    </row>
    <row r="1386" spans="7:8" ht="12.75">
      <c r="G1386" s="486"/>
      <c r="H1386" s="486"/>
    </row>
    <row r="1387" spans="7:8" ht="12.75">
      <c r="G1387" s="486"/>
      <c r="H1387" s="486"/>
    </row>
    <row r="1388" spans="7:8" ht="12.75">
      <c r="G1388" s="486"/>
      <c r="H1388" s="486"/>
    </row>
    <row r="1389" spans="7:8" ht="12.75">
      <c r="G1389" s="486"/>
      <c r="H1389" s="486"/>
    </row>
    <row r="1390" spans="7:8" ht="12.75">
      <c r="G1390" s="486"/>
      <c r="H1390" s="486"/>
    </row>
    <row r="1391" spans="7:8" ht="12.75">
      <c r="G1391" s="486"/>
      <c r="H1391" s="486"/>
    </row>
    <row r="1392" spans="7:8" ht="12.75">
      <c r="G1392" s="486"/>
      <c r="H1392" s="486"/>
    </row>
    <row r="1393" spans="7:8" ht="12.75">
      <c r="G1393" s="486"/>
      <c r="H1393" s="486"/>
    </row>
    <row r="1394" spans="7:8" ht="12.75">
      <c r="G1394" s="486"/>
      <c r="H1394" s="486"/>
    </row>
    <row r="1395" spans="7:8" ht="12.75">
      <c r="G1395" s="486"/>
      <c r="H1395" s="486"/>
    </row>
    <row r="1396" spans="7:8" ht="12.75">
      <c r="G1396" s="486"/>
      <c r="H1396" s="486"/>
    </row>
    <row r="1397" spans="7:8" ht="12.75">
      <c r="G1397" s="486"/>
      <c r="H1397" s="486"/>
    </row>
    <row r="1398" spans="7:8" ht="12.75">
      <c r="G1398" s="486"/>
      <c r="H1398" s="486"/>
    </row>
    <row r="1399" spans="7:8" ht="12.75">
      <c r="G1399" s="486"/>
      <c r="H1399" s="486"/>
    </row>
    <row r="1400" spans="7:8" ht="12.75">
      <c r="G1400" s="486"/>
      <c r="H1400" s="486"/>
    </row>
    <row r="1401" spans="7:8" ht="12.75">
      <c r="G1401" s="486"/>
      <c r="H1401" s="486"/>
    </row>
    <row r="1402" spans="7:8" ht="12.75">
      <c r="G1402" s="486"/>
      <c r="H1402" s="486"/>
    </row>
    <row r="1403" spans="7:8" ht="12.75">
      <c r="G1403" s="486"/>
      <c r="H1403" s="486"/>
    </row>
    <row r="1404" spans="7:8" ht="12.75">
      <c r="G1404" s="486"/>
      <c r="H1404" s="486"/>
    </row>
    <row r="1405" spans="7:8" ht="12.75">
      <c r="G1405" s="486"/>
      <c r="H1405" s="486"/>
    </row>
    <row r="1406" spans="7:8" ht="12.75">
      <c r="G1406" s="486"/>
      <c r="H1406" s="486"/>
    </row>
    <row r="1407" spans="7:8" ht="12.75">
      <c r="G1407" s="486"/>
      <c r="H1407" s="486"/>
    </row>
    <row r="1408" spans="7:8" ht="12.75">
      <c r="G1408" s="486"/>
      <c r="H1408" s="486"/>
    </row>
    <row r="1409" spans="7:8" ht="12.75">
      <c r="G1409" s="486"/>
      <c r="H1409" s="486"/>
    </row>
    <row r="1410" spans="7:8" ht="12.75">
      <c r="G1410" s="486"/>
      <c r="H1410" s="486"/>
    </row>
    <row r="1411" spans="7:8" ht="12.75">
      <c r="G1411" s="486"/>
      <c r="H1411" s="486"/>
    </row>
    <row r="1412" spans="7:8" ht="12.75">
      <c r="G1412" s="486"/>
      <c r="H1412" s="486"/>
    </row>
    <row r="1413" spans="7:8" ht="12.75">
      <c r="G1413" s="486"/>
      <c r="H1413" s="486"/>
    </row>
    <row r="1414" spans="7:8" ht="12.75">
      <c r="G1414" s="486"/>
      <c r="H1414" s="486"/>
    </row>
    <row r="1415" spans="7:8" ht="12.75">
      <c r="G1415" s="486"/>
      <c r="H1415" s="486"/>
    </row>
    <row r="1416" spans="7:8" ht="12.75">
      <c r="G1416" s="486"/>
      <c r="H1416" s="486"/>
    </row>
    <row r="1417" spans="7:8" ht="12.75">
      <c r="G1417" s="486"/>
      <c r="H1417" s="486"/>
    </row>
    <row r="1418" spans="7:8" ht="12.75">
      <c r="G1418" s="486"/>
      <c r="H1418" s="486"/>
    </row>
    <row r="1419" spans="7:8" ht="12.75">
      <c r="G1419" s="486"/>
      <c r="H1419" s="486"/>
    </row>
    <row r="1420" spans="7:8" ht="12.75">
      <c r="G1420" s="486"/>
      <c r="H1420" s="486"/>
    </row>
    <row r="1421" spans="7:8" ht="12.75">
      <c r="G1421" s="486"/>
      <c r="H1421" s="486"/>
    </row>
    <row r="1422" spans="7:8" ht="12.75">
      <c r="G1422" s="486"/>
      <c r="H1422" s="486"/>
    </row>
    <row r="1423" spans="7:8" ht="12.75">
      <c r="G1423" s="486"/>
      <c r="H1423" s="486"/>
    </row>
    <row r="1424" spans="7:8" ht="12.75">
      <c r="G1424" s="486"/>
      <c r="H1424" s="486"/>
    </row>
    <row r="1425" spans="7:8" ht="12.75">
      <c r="G1425" s="486"/>
      <c r="H1425" s="486"/>
    </row>
    <row r="1426" spans="7:8" ht="12.75">
      <c r="G1426" s="486"/>
      <c r="H1426" s="486"/>
    </row>
    <row r="1427" spans="7:8" ht="12.75">
      <c r="G1427" s="486"/>
      <c r="H1427" s="486"/>
    </row>
    <row r="1428" spans="7:8" ht="12.75">
      <c r="G1428" s="486"/>
      <c r="H1428" s="486"/>
    </row>
    <row r="1429" spans="7:8" ht="12.75">
      <c r="G1429" s="486"/>
      <c r="H1429" s="486"/>
    </row>
    <row r="1430" spans="7:8" ht="12.75">
      <c r="G1430" s="486"/>
      <c r="H1430" s="486"/>
    </row>
    <row r="1431" spans="7:8" ht="12.75">
      <c r="G1431" s="486"/>
      <c r="H1431" s="486"/>
    </row>
    <row r="1432" spans="7:8" ht="12.75">
      <c r="G1432" s="486"/>
      <c r="H1432" s="486"/>
    </row>
    <row r="1433" spans="7:8" ht="12.75">
      <c r="G1433" s="486"/>
      <c r="H1433" s="486"/>
    </row>
    <row r="1434" spans="7:8" ht="12.75">
      <c r="G1434" s="486"/>
      <c r="H1434" s="486"/>
    </row>
    <row r="1435" spans="7:8" ht="12.75">
      <c r="G1435" s="486"/>
      <c r="H1435" s="486"/>
    </row>
    <row r="1436" spans="7:8" ht="12.75">
      <c r="G1436" s="486"/>
      <c r="H1436" s="486"/>
    </row>
    <row r="1437" spans="7:8" ht="12.75">
      <c r="G1437" s="486"/>
      <c r="H1437" s="486"/>
    </row>
    <row r="1438" spans="7:8" ht="12.75">
      <c r="G1438" s="486"/>
      <c r="H1438" s="486"/>
    </row>
    <row r="1439" spans="7:8" ht="12.75">
      <c r="G1439" s="486"/>
      <c r="H1439" s="486"/>
    </row>
    <row r="1440" spans="7:8" ht="12.75">
      <c r="G1440" s="486"/>
      <c r="H1440" s="486"/>
    </row>
    <row r="1441" spans="7:8" ht="12.75">
      <c r="G1441" s="486"/>
      <c r="H1441" s="486"/>
    </row>
    <row r="1442" spans="7:8" ht="12.75">
      <c r="G1442" s="486"/>
      <c r="H1442" s="486"/>
    </row>
    <row r="1443" spans="7:8" ht="12.75">
      <c r="G1443" s="486"/>
      <c r="H1443" s="486"/>
    </row>
    <row r="1444" spans="7:8" ht="12.75">
      <c r="G1444" s="486"/>
      <c r="H1444" s="486"/>
    </row>
    <row r="1445" spans="7:8" ht="12.75">
      <c r="G1445" s="486"/>
      <c r="H1445" s="486"/>
    </row>
    <row r="1446" spans="7:8" ht="12.75">
      <c r="G1446" s="486"/>
      <c r="H1446" s="486"/>
    </row>
    <row r="1447" spans="7:8" ht="12.75">
      <c r="G1447" s="486"/>
      <c r="H1447" s="486"/>
    </row>
    <row r="1448" spans="7:8" ht="12.75">
      <c r="G1448" s="486"/>
      <c r="H1448" s="486"/>
    </row>
    <row r="1449" spans="7:8" ht="12.75">
      <c r="G1449" s="486"/>
      <c r="H1449" s="486"/>
    </row>
    <row r="1450" spans="7:8" ht="12.75">
      <c r="G1450" s="486"/>
      <c r="H1450" s="486"/>
    </row>
    <row r="1451" spans="7:8" ht="12.75">
      <c r="G1451" s="486"/>
      <c r="H1451" s="486"/>
    </row>
    <row r="1452" spans="7:8" ht="12.75">
      <c r="G1452" s="486"/>
      <c r="H1452" s="486"/>
    </row>
    <row r="1453" spans="7:8" ht="12.75">
      <c r="G1453" s="486"/>
      <c r="H1453" s="486"/>
    </row>
    <row r="1454" spans="7:8" ht="12.75">
      <c r="G1454" s="486"/>
      <c r="H1454" s="486"/>
    </row>
    <row r="1455" spans="7:8" ht="12.75">
      <c r="G1455" s="486"/>
      <c r="H1455" s="486"/>
    </row>
    <row r="1456" spans="7:8" ht="12.75">
      <c r="G1456" s="486"/>
      <c r="H1456" s="486"/>
    </row>
    <row r="1457" spans="7:8" ht="12.75">
      <c r="G1457" s="486"/>
      <c r="H1457" s="486"/>
    </row>
    <row r="1458" spans="7:8" ht="12.75">
      <c r="G1458" s="486"/>
      <c r="H1458" s="486"/>
    </row>
    <row r="1459" spans="7:8" ht="12.75">
      <c r="G1459" s="486"/>
      <c r="H1459" s="486"/>
    </row>
    <row r="1460" spans="7:8" ht="12.75">
      <c r="G1460" s="486"/>
      <c r="H1460" s="486"/>
    </row>
    <row r="1461" spans="7:8" ht="12.75">
      <c r="G1461" s="486"/>
      <c r="H1461" s="486"/>
    </row>
    <row r="1462" spans="7:8" ht="12.75">
      <c r="G1462" s="486"/>
      <c r="H1462" s="486"/>
    </row>
    <row r="1463" spans="7:8" ht="12.75">
      <c r="G1463" s="486"/>
      <c r="H1463" s="486"/>
    </row>
    <row r="1464" spans="7:8" ht="12.75">
      <c r="G1464" s="486"/>
      <c r="H1464" s="486"/>
    </row>
    <row r="1465" spans="7:8" ht="12.75">
      <c r="G1465" s="486"/>
      <c r="H1465" s="486"/>
    </row>
    <row r="1466" spans="7:8" ht="12.75">
      <c r="G1466" s="486"/>
      <c r="H1466" s="486"/>
    </row>
    <row r="1467" spans="7:8" ht="12.75">
      <c r="G1467" s="486"/>
      <c r="H1467" s="486"/>
    </row>
    <row r="1468" spans="7:8" ht="12.75">
      <c r="G1468" s="486"/>
      <c r="H1468" s="486"/>
    </row>
    <row r="1469" spans="7:8" ht="12.75">
      <c r="G1469" s="486"/>
      <c r="H1469" s="486"/>
    </row>
    <row r="1470" spans="7:8" ht="12.75">
      <c r="G1470" s="486"/>
      <c r="H1470" s="486"/>
    </row>
    <row r="1471" spans="7:8" ht="12.75">
      <c r="G1471" s="486"/>
      <c r="H1471" s="486"/>
    </row>
    <row r="1472" spans="7:8" ht="12.75">
      <c r="G1472" s="486"/>
      <c r="H1472" s="486"/>
    </row>
    <row r="1473" spans="7:8" ht="12.75">
      <c r="G1473" s="486"/>
      <c r="H1473" s="486"/>
    </row>
    <row r="1474" spans="7:8" ht="12.75">
      <c r="G1474" s="486"/>
      <c r="H1474" s="486"/>
    </row>
    <row r="1475" spans="7:8" ht="12.75">
      <c r="G1475" s="486"/>
      <c r="H1475" s="486"/>
    </row>
    <row r="1476" spans="7:8" ht="12.75">
      <c r="G1476" s="486"/>
      <c r="H1476" s="486"/>
    </row>
    <row r="1477" spans="7:8" ht="12.75">
      <c r="G1477" s="486"/>
      <c r="H1477" s="486"/>
    </row>
    <row r="1478" spans="7:8" ht="12.75">
      <c r="G1478" s="486"/>
      <c r="H1478" s="486"/>
    </row>
    <row r="1479" spans="7:8" ht="12.75">
      <c r="G1479" s="486"/>
      <c r="H1479" s="486"/>
    </row>
    <row r="1480" spans="7:8" ht="12.75">
      <c r="G1480" s="486"/>
      <c r="H1480" s="486"/>
    </row>
    <row r="1481" spans="7:8" ht="12.75">
      <c r="G1481" s="486"/>
      <c r="H1481" s="486"/>
    </row>
    <row r="1482" spans="7:8" ht="12.75">
      <c r="G1482" s="486"/>
      <c r="H1482" s="486"/>
    </row>
    <row r="1483" spans="7:8" ht="12.75">
      <c r="G1483" s="486"/>
      <c r="H1483" s="486"/>
    </row>
    <row r="1484" spans="7:8" ht="12.75">
      <c r="G1484" s="486"/>
      <c r="H1484" s="486"/>
    </row>
    <row r="1485" spans="7:8" ht="12.75">
      <c r="G1485" s="486"/>
      <c r="H1485" s="486"/>
    </row>
    <row r="1486" spans="7:8" ht="12.75">
      <c r="G1486" s="486"/>
      <c r="H1486" s="486"/>
    </row>
    <row r="1487" spans="7:8" ht="12.75">
      <c r="G1487" s="486"/>
      <c r="H1487" s="486"/>
    </row>
    <row r="1488" spans="7:8" ht="12.75">
      <c r="G1488" s="486"/>
      <c r="H1488" s="486"/>
    </row>
    <row r="1489" spans="7:8" ht="12.75">
      <c r="G1489" s="486"/>
      <c r="H1489" s="486"/>
    </row>
    <row r="1490" spans="7:8" ht="12.75">
      <c r="G1490" s="486"/>
      <c r="H1490" s="486"/>
    </row>
    <row r="1491" spans="7:8" ht="12.75">
      <c r="G1491" s="486"/>
      <c r="H1491" s="486"/>
    </row>
    <row r="1492" spans="7:8" ht="12.75">
      <c r="G1492" s="486"/>
      <c r="H1492" s="486"/>
    </row>
    <row r="1493" spans="7:8" ht="12.75">
      <c r="G1493" s="486"/>
      <c r="H1493" s="486"/>
    </row>
    <row r="1494" spans="7:8" ht="12.75">
      <c r="G1494" s="486"/>
      <c r="H1494" s="486"/>
    </row>
    <row r="1495" spans="7:8" ht="12.75">
      <c r="G1495" s="486"/>
      <c r="H1495" s="486"/>
    </row>
    <row r="1496" spans="7:8" ht="12.75">
      <c r="G1496" s="486"/>
      <c r="H1496" s="486"/>
    </row>
    <row r="1497" spans="7:8" ht="12.75">
      <c r="G1497" s="486"/>
      <c r="H1497" s="486"/>
    </row>
    <row r="1498" spans="7:8" ht="12.75">
      <c r="G1498" s="486"/>
      <c r="H1498" s="486"/>
    </row>
    <row r="1499" spans="7:8" ht="12.75">
      <c r="G1499" s="486"/>
      <c r="H1499" s="486"/>
    </row>
    <row r="1500" spans="7:8" ht="12.75">
      <c r="G1500" s="486"/>
      <c r="H1500" s="486"/>
    </row>
    <row r="1501" spans="7:8" ht="12.75">
      <c r="G1501" s="486"/>
      <c r="H1501" s="486"/>
    </row>
    <row r="1502" spans="7:8" ht="12.75">
      <c r="G1502" s="486"/>
      <c r="H1502" s="486"/>
    </row>
    <row r="1503" spans="7:8" ht="12.75">
      <c r="G1503" s="486"/>
      <c r="H1503" s="486"/>
    </row>
    <row r="1504" spans="7:8" ht="12.75">
      <c r="G1504" s="486"/>
      <c r="H1504" s="486"/>
    </row>
    <row r="1505" spans="7:8" ht="12.75">
      <c r="G1505" s="486"/>
      <c r="H1505" s="486"/>
    </row>
    <row r="1506" spans="7:8" ht="12.75">
      <c r="G1506" s="486"/>
      <c r="H1506" s="486"/>
    </row>
    <row r="1507" spans="7:8" ht="12.75">
      <c r="G1507" s="486"/>
      <c r="H1507" s="486"/>
    </row>
    <row r="1508" spans="7:8" ht="12.75">
      <c r="G1508" s="486"/>
      <c r="H1508" s="486"/>
    </row>
    <row r="1509" spans="7:8" ht="12.75">
      <c r="G1509" s="486"/>
      <c r="H1509" s="486"/>
    </row>
    <row r="1510" spans="7:8" ht="12.75">
      <c r="G1510" s="486"/>
      <c r="H1510" s="486"/>
    </row>
    <row r="1511" spans="7:8" ht="12.75">
      <c r="G1511" s="486"/>
      <c r="H1511" s="486"/>
    </row>
    <row r="1512" spans="7:8" ht="12.75">
      <c r="G1512" s="486"/>
      <c r="H1512" s="486"/>
    </row>
    <row r="1513" spans="7:8" ht="12.75">
      <c r="G1513" s="486"/>
      <c r="H1513" s="486"/>
    </row>
    <row r="1514" spans="7:8" ht="12.75">
      <c r="G1514" s="486"/>
      <c r="H1514" s="486"/>
    </row>
    <row r="1515" spans="7:8" ht="12.75">
      <c r="G1515" s="486"/>
      <c r="H1515" s="486"/>
    </row>
    <row r="1516" spans="7:8" ht="12.75">
      <c r="G1516" s="486"/>
      <c r="H1516" s="486"/>
    </row>
    <row r="1517" spans="7:8" ht="12.75">
      <c r="G1517" s="486"/>
      <c r="H1517" s="486"/>
    </row>
    <row r="1518" spans="7:8" ht="12.75">
      <c r="G1518" s="486"/>
      <c r="H1518" s="486"/>
    </row>
    <row r="1519" spans="7:8" ht="12.75">
      <c r="G1519" s="486"/>
      <c r="H1519" s="486"/>
    </row>
    <row r="1520" spans="7:8" ht="12.75">
      <c r="G1520" s="486"/>
      <c r="H1520" s="486"/>
    </row>
    <row r="1521" spans="7:8" ht="12.75">
      <c r="G1521" s="486"/>
      <c r="H1521" s="486"/>
    </row>
    <row r="1522" spans="7:8" ht="12.75">
      <c r="G1522" s="486"/>
      <c r="H1522" s="486"/>
    </row>
    <row r="1523" spans="7:8" ht="12.75">
      <c r="G1523" s="486"/>
      <c r="H1523" s="486"/>
    </row>
    <row r="1524" spans="7:8" ht="12.75">
      <c r="G1524" s="486"/>
      <c r="H1524" s="486"/>
    </row>
    <row r="1525" spans="7:8" ht="12.75">
      <c r="G1525" s="486"/>
      <c r="H1525" s="486"/>
    </row>
    <row r="1526" spans="7:8" ht="12.75">
      <c r="G1526" s="486"/>
      <c r="H1526" s="486"/>
    </row>
    <row r="1527" spans="7:8" ht="12.75">
      <c r="G1527" s="486"/>
      <c r="H1527" s="486"/>
    </row>
    <row r="1528" spans="7:8" ht="12.75">
      <c r="G1528" s="486"/>
      <c r="H1528" s="486"/>
    </row>
    <row r="1529" spans="7:8" ht="12.75">
      <c r="G1529" s="486"/>
      <c r="H1529" s="486"/>
    </row>
    <row r="1530" spans="7:8" ht="12.75">
      <c r="G1530" s="486"/>
      <c r="H1530" s="486"/>
    </row>
    <row r="1531" spans="7:8" ht="12.75">
      <c r="G1531" s="486"/>
      <c r="H1531" s="486"/>
    </row>
    <row r="1532" spans="7:8" ht="12.75">
      <c r="G1532" s="486"/>
      <c r="H1532" s="486"/>
    </row>
    <row r="1533" spans="7:8" ht="12.75">
      <c r="G1533" s="486"/>
      <c r="H1533" s="486"/>
    </row>
    <row r="1534" spans="7:8" ht="12.75">
      <c r="G1534" s="486"/>
      <c r="H1534" s="486"/>
    </row>
    <row r="1535" spans="7:8" ht="12.75">
      <c r="G1535" s="486"/>
      <c r="H1535" s="486"/>
    </row>
    <row r="1536" spans="7:8" ht="12.75">
      <c r="G1536" s="486"/>
      <c r="H1536" s="486"/>
    </row>
    <row r="1537" spans="7:8" ht="12.75">
      <c r="G1537" s="486"/>
      <c r="H1537" s="486"/>
    </row>
    <row r="1538" spans="7:8" ht="12.75">
      <c r="G1538" s="486"/>
      <c r="H1538" s="486"/>
    </row>
    <row r="1539" spans="7:8" ht="12.75">
      <c r="G1539" s="486"/>
      <c r="H1539" s="486"/>
    </row>
    <row r="1540" spans="7:8" ht="12.75">
      <c r="G1540" s="486"/>
      <c r="H1540" s="486"/>
    </row>
    <row r="1541" spans="7:8" ht="12.75">
      <c r="G1541" s="486"/>
      <c r="H1541" s="486"/>
    </row>
    <row r="1542" spans="7:8" ht="12.75">
      <c r="G1542" s="486"/>
      <c r="H1542" s="486"/>
    </row>
    <row r="1543" spans="7:8" ht="12.75">
      <c r="G1543" s="486"/>
      <c r="H1543" s="486"/>
    </row>
    <row r="1544" spans="7:8" ht="12.75">
      <c r="G1544" s="486"/>
      <c r="H1544" s="486"/>
    </row>
    <row r="1545" spans="7:8" ht="12.75">
      <c r="G1545" s="486"/>
      <c r="H1545" s="486"/>
    </row>
    <row r="1546" spans="7:8" ht="12.75">
      <c r="G1546" s="486"/>
      <c r="H1546" s="486"/>
    </row>
    <row r="1547" spans="7:8" ht="12.75">
      <c r="G1547" s="486"/>
      <c r="H1547" s="486"/>
    </row>
    <row r="1548" spans="7:8" ht="12.75">
      <c r="G1548" s="486"/>
      <c r="H1548" s="486"/>
    </row>
    <row r="1549" spans="7:8" ht="12.75">
      <c r="G1549" s="486"/>
      <c r="H1549" s="486"/>
    </row>
    <row r="1550" spans="7:8" ht="12.75">
      <c r="G1550" s="486"/>
      <c r="H1550" s="486"/>
    </row>
    <row r="1551" spans="7:8" ht="12.75">
      <c r="G1551" s="486"/>
      <c r="H1551" s="486"/>
    </row>
    <row r="1552" spans="7:8" ht="12.75">
      <c r="G1552" s="486"/>
      <c r="H1552" s="486"/>
    </row>
    <row r="1553" spans="7:8" ht="12.75">
      <c r="G1553" s="486"/>
      <c r="H1553" s="486"/>
    </row>
    <row r="1554" spans="7:8" ht="12.75">
      <c r="G1554" s="486"/>
      <c r="H1554" s="486"/>
    </row>
    <row r="1555" spans="7:8" ht="12.75">
      <c r="G1555" s="486"/>
      <c r="H1555" s="486"/>
    </row>
    <row r="1556" spans="7:8" ht="12.75">
      <c r="G1556" s="486"/>
      <c r="H1556" s="486"/>
    </row>
    <row r="1557" spans="7:8" ht="12.75">
      <c r="G1557" s="486"/>
      <c r="H1557" s="486"/>
    </row>
    <row r="1558" spans="7:8" ht="12.75">
      <c r="G1558" s="486"/>
      <c r="H1558" s="486"/>
    </row>
    <row r="1559" spans="7:8" ht="12.75">
      <c r="G1559" s="486"/>
      <c r="H1559" s="486"/>
    </row>
    <row r="1560" spans="7:8" ht="12.75">
      <c r="G1560" s="486"/>
      <c r="H1560" s="486"/>
    </row>
    <row r="1561" spans="7:8" ht="12.75">
      <c r="G1561" s="486"/>
      <c r="H1561" s="486"/>
    </row>
    <row r="1562" spans="7:8" ht="12.75">
      <c r="G1562" s="486"/>
      <c r="H1562" s="486"/>
    </row>
    <row r="1563" spans="7:8" ht="12.75">
      <c r="G1563" s="486"/>
      <c r="H1563" s="486"/>
    </row>
    <row r="1564" spans="7:8" ht="12.75">
      <c r="G1564" s="486"/>
      <c r="H1564" s="486"/>
    </row>
    <row r="1565" spans="7:8" ht="12.75">
      <c r="G1565" s="486"/>
      <c r="H1565" s="486"/>
    </row>
    <row r="1566" spans="7:8" ht="12.75">
      <c r="G1566" s="486"/>
      <c r="H1566" s="486"/>
    </row>
    <row r="1567" spans="7:8" ht="12.75">
      <c r="G1567" s="486"/>
      <c r="H1567" s="486"/>
    </row>
    <row r="1568" spans="7:8" ht="12.75">
      <c r="G1568" s="486"/>
      <c r="H1568" s="486"/>
    </row>
    <row r="1569" spans="7:8" ht="12.75">
      <c r="G1569" s="486"/>
      <c r="H1569" s="486"/>
    </row>
    <row r="1570" spans="7:8" ht="12.75">
      <c r="G1570" s="486"/>
      <c r="H1570" s="486"/>
    </row>
    <row r="1571" spans="7:8" ht="12.75">
      <c r="G1571" s="486"/>
      <c r="H1571" s="486"/>
    </row>
    <row r="1572" spans="7:8" ht="12.75">
      <c r="G1572" s="486"/>
      <c r="H1572" s="486"/>
    </row>
    <row r="1573" spans="7:8" ht="12.75">
      <c r="G1573" s="486"/>
      <c r="H1573" s="486"/>
    </row>
    <row r="1574" spans="7:8" ht="12.75">
      <c r="G1574" s="486"/>
      <c r="H1574" s="486"/>
    </row>
    <row r="1575" spans="7:8" ht="12.75">
      <c r="G1575" s="486"/>
      <c r="H1575" s="486"/>
    </row>
    <row r="1576" spans="7:8" ht="12.75">
      <c r="G1576" s="486"/>
      <c r="H1576" s="486"/>
    </row>
    <row r="1577" spans="7:8" ht="12.75">
      <c r="G1577" s="486"/>
      <c r="H1577" s="486"/>
    </row>
    <row r="1578" spans="7:8" ht="12.75">
      <c r="G1578" s="486"/>
      <c r="H1578" s="486"/>
    </row>
    <row r="1579" spans="7:8" ht="12.75">
      <c r="G1579" s="486"/>
      <c r="H1579" s="486"/>
    </row>
    <row r="1580" spans="7:8" ht="12.75">
      <c r="G1580" s="486"/>
      <c r="H1580" s="486"/>
    </row>
    <row r="1581" spans="7:8" ht="12.75">
      <c r="G1581" s="486"/>
      <c r="H1581" s="486"/>
    </row>
    <row r="1582" spans="7:8" ht="12.75">
      <c r="G1582" s="486"/>
      <c r="H1582" s="486"/>
    </row>
    <row r="1583" spans="7:8" ht="12.75">
      <c r="G1583" s="486"/>
      <c r="H1583" s="486"/>
    </row>
    <row r="1584" spans="7:8" ht="12.75">
      <c r="G1584" s="486"/>
      <c r="H1584" s="486"/>
    </row>
    <row r="1585" spans="7:8" ht="12.75">
      <c r="G1585" s="486"/>
      <c r="H1585" s="486"/>
    </row>
    <row r="1586" spans="7:8" ht="12.75">
      <c r="G1586" s="486"/>
      <c r="H1586" s="486"/>
    </row>
    <row r="1587" spans="7:8" ht="12.75">
      <c r="G1587" s="486"/>
      <c r="H1587" s="486"/>
    </row>
    <row r="1588" spans="7:8" ht="12.75">
      <c r="G1588" s="486"/>
      <c r="H1588" s="486"/>
    </row>
    <row r="1589" spans="7:8" ht="12.75">
      <c r="G1589" s="486"/>
      <c r="H1589" s="486"/>
    </row>
    <row r="1590" spans="7:8" ht="12.75">
      <c r="G1590" s="486"/>
      <c r="H1590" s="486"/>
    </row>
    <row r="1591" spans="7:8" ht="12.75">
      <c r="G1591" s="486"/>
      <c r="H1591" s="486"/>
    </row>
    <row r="1592" spans="7:8" ht="12.75">
      <c r="G1592" s="486"/>
      <c r="H1592" s="486"/>
    </row>
    <row r="1593" spans="7:8" ht="12.75">
      <c r="G1593" s="486"/>
      <c r="H1593" s="486"/>
    </row>
    <row r="1594" spans="7:8" ht="12.75">
      <c r="G1594" s="486"/>
      <c r="H1594" s="486"/>
    </row>
    <row r="1595" spans="7:8" ht="12.75">
      <c r="G1595" s="486"/>
      <c r="H1595" s="486"/>
    </row>
    <row r="1596" spans="7:8" ht="12.75">
      <c r="G1596" s="486"/>
      <c r="H1596" s="486"/>
    </row>
    <row r="1597" spans="7:8" ht="12.75">
      <c r="G1597" s="486"/>
      <c r="H1597" s="486"/>
    </row>
    <row r="1598" spans="7:8" ht="12.75">
      <c r="G1598" s="486"/>
      <c r="H1598" s="486"/>
    </row>
    <row r="1599" spans="7:8" ht="12.75">
      <c r="G1599" s="486"/>
      <c r="H1599" s="486"/>
    </row>
    <row r="1600" spans="7:8" ht="12.75">
      <c r="G1600" s="486"/>
      <c r="H1600" s="486"/>
    </row>
    <row r="1601" spans="7:8" ht="12.75">
      <c r="G1601" s="486"/>
      <c r="H1601" s="486"/>
    </row>
    <row r="1602" spans="7:8" ht="12.75">
      <c r="G1602" s="486"/>
      <c r="H1602" s="486"/>
    </row>
    <row r="1603" spans="7:8" ht="12.75">
      <c r="G1603" s="486"/>
      <c r="H1603" s="486"/>
    </row>
    <row r="1604" spans="7:8" ht="12.75">
      <c r="G1604" s="486"/>
      <c r="H1604" s="486"/>
    </row>
    <row r="1605" spans="7:8" ht="12.75">
      <c r="G1605" s="486"/>
      <c r="H1605" s="486"/>
    </row>
    <row r="1606" spans="7:8" ht="12.75">
      <c r="G1606" s="486"/>
      <c r="H1606" s="486"/>
    </row>
    <row r="1607" spans="7:8" ht="12.75">
      <c r="G1607" s="486"/>
      <c r="H1607" s="486"/>
    </row>
    <row r="1608" spans="7:8" ht="12.75">
      <c r="G1608" s="486"/>
      <c r="H1608" s="486"/>
    </row>
    <row r="1609" spans="7:8" ht="12.75">
      <c r="G1609" s="486"/>
      <c r="H1609" s="486"/>
    </row>
    <row r="1610" spans="7:8" ht="12.75">
      <c r="G1610" s="486"/>
      <c r="H1610" s="486"/>
    </row>
    <row r="1611" spans="7:8" ht="12.75">
      <c r="G1611" s="486"/>
      <c r="H1611" s="486"/>
    </row>
    <row r="1612" spans="7:8" ht="12.75">
      <c r="G1612" s="486"/>
      <c r="H1612" s="486"/>
    </row>
    <row r="1613" spans="7:8" ht="12.75">
      <c r="G1613" s="486"/>
      <c r="H1613" s="486"/>
    </row>
    <row r="1614" spans="7:8" ht="12.75">
      <c r="G1614" s="486"/>
      <c r="H1614" s="486"/>
    </row>
    <row r="1615" spans="7:8" ht="12.75">
      <c r="G1615" s="486"/>
      <c r="H1615" s="486"/>
    </row>
    <row r="1616" spans="7:8" ht="12.75">
      <c r="G1616" s="486"/>
      <c r="H1616" s="486"/>
    </row>
    <row r="1617" spans="7:8" ht="12.75">
      <c r="G1617" s="486"/>
      <c r="H1617" s="486"/>
    </row>
    <row r="1618" spans="7:8" ht="12.75">
      <c r="G1618" s="486"/>
      <c r="H1618" s="486"/>
    </row>
    <row r="1619" spans="7:8" ht="12.75">
      <c r="G1619" s="486"/>
      <c r="H1619" s="486"/>
    </row>
    <row r="1620" spans="7:8" ht="12.75">
      <c r="G1620" s="486"/>
      <c r="H1620" s="486"/>
    </row>
    <row r="1621" spans="7:8" ht="12.75">
      <c r="G1621" s="486"/>
      <c r="H1621" s="486"/>
    </row>
    <row r="1622" spans="7:8" ht="12.75">
      <c r="G1622" s="486"/>
      <c r="H1622" s="486"/>
    </row>
    <row r="1623" spans="7:8" ht="12.75">
      <c r="G1623" s="486"/>
      <c r="H1623" s="486"/>
    </row>
    <row r="1624" spans="7:8" ht="12.75">
      <c r="G1624" s="486"/>
      <c r="H1624" s="486"/>
    </row>
    <row r="1625" spans="7:8" ht="12.75">
      <c r="G1625" s="486"/>
      <c r="H1625" s="486"/>
    </row>
    <row r="1626" spans="7:8" ht="12.75">
      <c r="G1626" s="486"/>
      <c r="H1626" s="486"/>
    </row>
    <row r="1627" spans="7:8" ht="12.75">
      <c r="G1627" s="486"/>
      <c r="H1627" s="486"/>
    </row>
    <row r="1628" spans="7:8" ht="12.75">
      <c r="G1628" s="486"/>
      <c r="H1628" s="486"/>
    </row>
    <row r="1629" spans="7:8" ht="12.75">
      <c r="G1629" s="486"/>
      <c r="H1629" s="486"/>
    </row>
    <row r="1630" spans="7:8" ht="12.75">
      <c r="G1630" s="486"/>
      <c r="H1630" s="486"/>
    </row>
    <row r="1631" spans="7:8" ht="12.75">
      <c r="G1631" s="486"/>
      <c r="H1631" s="486"/>
    </row>
    <row r="1632" spans="7:8" ht="12.75">
      <c r="G1632" s="486"/>
      <c r="H1632" s="486"/>
    </row>
    <row r="1633" spans="7:8" ht="12.75">
      <c r="G1633" s="486"/>
      <c r="H1633" s="486"/>
    </row>
    <row r="1634" spans="7:8" ht="12.75">
      <c r="G1634" s="486"/>
      <c r="H1634" s="486"/>
    </row>
    <row r="1635" spans="7:8" ht="12.75">
      <c r="G1635" s="486"/>
      <c r="H1635" s="486"/>
    </row>
    <row r="1636" spans="7:8" ht="12.75">
      <c r="G1636" s="486"/>
      <c r="H1636" s="486"/>
    </row>
    <row r="1637" spans="7:8" ht="12.75">
      <c r="G1637" s="486"/>
      <c r="H1637" s="486"/>
    </row>
    <row r="1638" spans="7:8" ht="12.75">
      <c r="G1638" s="486"/>
      <c r="H1638" s="486"/>
    </row>
    <row r="1639" spans="7:8" ht="12.75">
      <c r="G1639" s="486"/>
      <c r="H1639" s="486"/>
    </row>
    <row r="1640" spans="7:8" ht="12.75">
      <c r="G1640" s="486"/>
      <c r="H1640" s="486"/>
    </row>
    <row r="1641" spans="7:8" ht="12.75">
      <c r="G1641" s="486"/>
      <c r="H1641" s="486"/>
    </row>
    <row r="1642" spans="7:8" ht="12.75">
      <c r="G1642" s="486"/>
      <c r="H1642" s="486"/>
    </row>
    <row r="1643" spans="7:8" ht="12.75">
      <c r="G1643" s="486"/>
      <c r="H1643" s="486"/>
    </row>
    <row r="1644" spans="7:8" ht="12.75">
      <c r="G1644" s="486"/>
      <c r="H1644" s="486"/>
    </row>
    <row r="1645" spans="7:8" ht="12.75">
      <c r="G1645" s="486"/>
      <c r="H1645" s="486"/>
    </row>
    <row r="1646" spans="7:8" ht="12.75">
      <c r="G1646" s="486"/>
      <c r="H1646" s="486"/>
    </row>
    <row r="1647" spans="7:8" ht="12.75">
      <c r="G1647" s="486"/>
      <c r="H1647" s="486"/>
    </row>
    <row r="1648" spans="7:8" ht="12.75">
      <c r="G1648" s="486"/>
      <c r="H1648" s="486"/>
    </row>
    <row r="1649" spans="7:8" ht="12.75">
      <c r="G1649" s="486"/>
      <c r="H1649" s="486"/>
    </row>
    <row r="1650" spans="7:8" ht="12.75">
      <c r="G1650" s="486"/>
      <c r="H1650" s="486"/>
    </row>
    <row r="1651" spans="7:8" ht="12.75">
      <c r="G1651" s="486"/>
      <c r="H1651" s="486"/>
    </row>
    <row r="1652" spans="7:8" ht="12.75">
      <c r="G1652" s="486"/>
      <c r="H1652" s="486"/>
    </row>
    <row r="1653" spans="7:8" ht="12.75">
      <c r="G1653" s="486"/>
      <c r="H1653" s="486"/>
    </row>
    <row r="1654" spans="7:8" ht="12.75">
      <c r="G1654" s="486"/>
      <c r="H1654" s="486"/>
    </row>
    <row r="1655" spans="7:8" ht="12.75">
      <c r="G1655" s="486"/>
      <c r="H1655" s="486"/>
    </row>
    <row r="1656" spans="7:8" ht="12.75">
      <c r="G1656" s="486"/>
      <c r="H1656" s="486"/>
    </row>
    <row r="1657" spans="7:8" ht="12.75">
      <c r="G1657" s="486"/>
      <c r="H1657" s="486"/>
    </row>
    <row r="1658" spans="7:8" ht="12.75">
      <c r="G1658" s="486"/>
      <c r="H1658" s="486"/>
    </row>
    <row r="1659" spans="7:8" ht="12.75">
      <c r="G1659" s="486"/>
      <c r="H1659" s="486"/>
    </row>
    <row r="1660" spans="7:8" ht="12.75">
      <c r="G1660" s="486"/>
      <c r="H1660" s="486"/>
    </row>
    <row r="1661" spans="7:8" ht="12.75">
      <c r="G1661" s="486"/>
      <c r="H1661" s="486"/>
    </row>
    <row r="1662" spans="7:8" ht="12.75">
      <c r="G1662" s="486"/>
      <c r="H1662" s="486"/>
    </row>
    <row r="1663" spans="7:8" ht="12.75">
      <c r="G1663" s="486"/>
      <c r="H1663" s="486"/>
    </row>
    <row r="1664" spans="7:8" ht="12.75">
      <c r="G1664" s="486"/>
      <c r="H1664" s="486"/>
    </row>
    <row r="1665" spans="7:8" ht="12.75">
      <c r="G1665" s="486"/>
      <c r="H1665" s="486"/>
    </row>
    <row r="1666" spans="7:8" ht="12.75">
      <c r="G1666" s="486"/>
      <c r="H1666" s="486"/>
    </row>
    <row r="1667" spans="7:8" ht="12.75">
      <c r="G1667" s="486"/>
      <c r="H1667" s="486"/>
    </row>
    <row r="1668" spans="7:8" ht="12.75">
      <c r="G1668" s="486"/>
      <c r="H1668" s="486"/>
    </row>
    <row r="1669" spans="7:8" ht="12.75">
      <c r="G1669" s="486"/>
      <c r="H1669" s="486"/>
    </row>
    <row r="1670" spans="7:8" ht="12.75">
      <c r="G1670" s="486"/>
      <c r="H1670" s="486"/>
    </row>
    <row r="1671" spans="7:8" ht="12.75">
      <c r="G1671" s="486"/>
      <c r="H1671" s="486"/>
    </row>
    <row r="1672" spans="7:8" ht="12.75">
      <c r="G1672" s="486"/>
      <c r="H1672" s="486"/>
    </row>
    <row r="1673" spans="7:8" ht="12.75">
      <c r="G1673" s="486"/>
      <c r="H1673" s="486"/>
    </row>
    <row r="1674" spans="7:8" ht="12.75">
      <c r="G1674" s="486"/>
      <c r="H1674" s="486"/>
    </row>
    <row r="1675" spans="7:8" ht="12.75">
      <c r="G1675" s="486"/>
      <c r="H1675" s="486"/>
    </row>
    <row r="1676" spans="7:8" ht="12.75">
      <c r="G1676" s="486"/>
      <c r="H1676" s="486"/>
    </row>
    <row r="1677" spans="7:8" ht="12.75">
      <c r="G1677" s="486"/>
      <c r="H1677" s="486"/>
    </row>
    <row r="1678" spans="7:8" ht="12.75">
      <c r="G1678" s="486"/>
      <c r="H1678" s="486"/>
    </row>
    <row r="1679" spans="7:8" ht="12.75">
      <c r="G1679" s="486"/>
      <c r="H1679" s="486"/>
    </row>
    <row r="1680" spans="7:8" ht="12.75">
      <c r="G1680" s="486"/>
      <c r="H1680" s="486"/>
    </row>
    <row r="1681" spans="7:8" ht="12.75">
      <c r="G1681" s="486"/>
      <c r="H1681" s="486"/>
    </row>
    <row r="1682" spans="7:8" ht="12.75">
      <c r="G1682" s="486"/>
      <c r="H1682" s="486"/>
    </row>
    <row r="1683" spans="7:8" ht="12.75">
      <c r="G1683" s="486"/>
      <c r="H1683" s="486"/>
    </row>
    <row r="1684" spans="7:8" ht="12.75">
      <c r="G1684" s="486"/>
      <c r="H1684" s="486"/>
    </row>
    <row r="1685" spans="7:8" ht="12.75">
      <c r="G1685" s="486"/>
      <c r="H1685" s="486"/>
    </row>
    <row r="1686" spans="7:8" ht="12.75">
      <c r="G1686" s="486"/>
      <c r="H1686" s="486"/>
    </row>
    <row r="1687" spans="7:8" ht="12.75">
      <c r="G1687" s="486"/>
      <c r="H1687" s="486"/>
    </row>
    <row r="1688" spans="7:8" ht="12.75">
      <c r="G1688" s="486"/>
      <c r="H1688" s="486"/>
    </row>
    <row r="1689" spans="7:8" ht="12.75">
      <c r="G1689" s="486"/>
      <c r="H1689" s="486"/>
    </row>
    <row r="1690" spans="7:8" ht="12.75">
      <c r="G1690" s="486"/>
      <c r="H1690" s="486"/>
    </row>
    <row r="1691" spans="7:8" ht="12.75">
      <c r="G1691" s="486"/>
      <c r="H1691" s="486"/>
    </row>
    <row r="1692" spans="7:8" ht="12.75">
      <c r="G1692" s="486"/>
      <c r="H1692" s="486"/>
    </row>
    <row r="1693" spans="7:8" ht="12.75">
      <c r="G1693" s="486"/>
      <c r="H1693" s="486"/>
    </row>
    <row r="1694" spans="7:8" ht="12.75">
      <c r="G1694" s="486"/>
      <c r="H1694" s="486"/>
    </row>
    <row r="1695" spans="7:8" ht="12.75">
      <c r="G1695" s="486"/>
      <c r="H1695" s="486"/>
    </row>
    <row r="1696" spans="7:8" ht="12.75">
      <c r="G1696" s="486"/>
      <c r="H1696" s="486"/>
    </row>
    <row r="1697" spans="7:8" ht="12.75">
      <c r="G1697" s="486"/>
      <c r="H1697" s="486"/>
    </row>
    <row r="1698" spans="7:8" ht="12.75">
      <c r="G1698" s="486"/>
      <c r="H1698" s="486"/>
    </row>
    <row r="1699" spans="7:8" ht="12.75">
      <c r="G1699" s="486"/>
      <c r="H1699" s="486"/>
    </row>
    <row r="1700" spans="7:8" ht="12.75">
      <c r="G1700" s="486"/>
      <c r="H1700" s="486"/>
    </row>
    <row r="1701" spans="7:8" ht="12.75">
      <c r="G1701" s="486"/>
      <c r="H1701" s="486"/>
    </row>
    <row r="1702" spans="7:8" ht="12.75">
      <c r="G1702" s="486"/>
      <c r="H1702" s="486"/>
    </row>
    <row r="1703" spans="7:8" ht="12.75">
      <c r="G1703" s="486"/>
      <c r="H1703" s="486"/>
    </row>
    <row r="1704" spans="7:8" ht="12.75">
      <c r="G1704" s="486"/>
      <c r="H1704" s="486"/>
    </row>
    <row r="1705" spans="7:8" ht="12.75">
      <c r="G1705" s="486"/>
      <c r="H1705" s="486"/>
    </row>
    <row r="1706" spans="7:8" ht="12.75">
      <c r="G1706" s="486"/>
      <c r="H1706" s="486"/>
    </row>
    <row r="1707" spans="7:8" ht="12.75">
      <c r="G1707" s="486"/>
      <c r="H1707" s="486"/>
    </row>
    <row r="1708" spans="7:8" ht="12.75">
      <c r="G1708" s="486"/>
      <c r="H1708" s="486"/>
    </row>
    <row r="1709" spans="7:8" ht="12.75">
      <c r="G1709" s="486"/>
      <c r="H1709" s="486"/>
    </row>
    <row r="1710" spans="7:8" ht="12.75">
      <c r="G1710" s="486"/>
      <c r="H1710" s="486"/>
    </row>
    <row r="1711" spans="7:8" ht="12.75">
      <c r="G1711" s="486"/>
      <c r="H1711" s="486"/>
    </row>
    <row r="1712" spans="7:8" ht="12.75">
      <c r="G1712" s="486"/>
      <c r="H1712" s="486"/>
    </row>
    <row r="1713" spans="7:8" ht="12.75">
      <c r="G1713" s="486"/>
      <c r="H1713" s="486"/>
    </row>
    <row r="1714" spans="7:8" ht="12.75">
      <c r="G1714" s="486"/>
      <c r="H1714" s="486"/>
    </row>
    <row r="1715" spans="7:8" ht="12.75">
      <c r="G1715" s="486"/>
      <c r="H1715" s="486"/>
    </row>
    <row r="1716" spans="7:8" ht="12.75">
      <c r="G1716" s="486"/>
      <c r="H1716" s="486"/>
    </row>
    <row r="1717" spans="7:8" ht="12.75">
      <c r="G1717" s="486"/>
      <c r="H1717" s="486"/>
    </row>
    <row r="1718" spans="7:8" ht="12.75">
      <c r="G1718" s="486"/>
      <c r="H1718" s="486"/>
    </row>
    <row r="1719" spans="7:8" ht="12.75">
      <c r="G1719" s="486"/>
      <c r="H1719" s="486"/>
    </row>
    <row r="1720" spans="7:8" ht="12.75">
      <c r="G1720" s="486"/>
      <c r="H1720" s="486"/>
    </row>
    <row r="1721" spans="7:8" ht="12.75">
      <c r="G1721" s="486"/>
      <c r="H1721" s="486"/>
    </row>
    <row r="1722" spans="7:8" ht="12.75">
      <c r="G1722" s="486"/>
      <c r="H1722" s="486"/>
    </row>
    <row r="1723" spans="7:8" ht="12.75">
      <c r="G1723" s="486"/>
      <c r="H1723" s="486"/>
    </row>
    <row r="1724" spans="7:8" ht="12.75">
      <c r="G1724" s="486"/>
      <c r="H1724" s="486"/>
    </row>
    <row r="1725" spans="7:8" ht="12.75">
      <c r="G1725" s="486"/>
      <c r="H1725" s="486"/>
    </row>
    <row r="1726" spans="7:8" ht="12.75">
      <c r="G1726" s="486"/>
      <c r="H1726" s="486"/>
    </row>
    <row r="1727" spans="7:8" ht="12.75">
      <c r="G1727" s="486"/>
      <c r="H1727" s="486"/>
    </row>
    <row r="1728" spans="7:8" ht="12.75">
      <c r="G1728" s="486"/>
      <c r="H1728" s="486"/>
    </row>
    <row r="1729" spans="7:8" ht="12.75">
      <c r="G1729" s="486"/>
      <c r="H1729" s="486"/>
    </row>
    <row r="1730" spans="7:8" ht="12.75">
      <c r="G1730" s="486"/>
      <c r="H1730" s="486"/>
    </row>
    <row r="1731" spans="7:8" ht="12.75">
      <c r="G1731" s="486"/>
      <c r="H1731" s="486"/>
    </row>
    <row r="1732" spans="7:8" ht="12.75">
      <c r="G1732" s="486"/>
      <c r="H1732" s="486"/>
    </row>
    <row r="1733" spans="7:8" ht="12.75">
      <c r="G1733" s="486"/>
      <c r="H1733" s="486"/>
    </row>
    <row r="1734" spans="7:8" ht="12.75">
      <c r="G1734" s="486"/>
      <c r="H1734" s="486"/>
    </row>
    <row r="1735" spans="7:8" ht="12.75">
      <c r="G1735" s="486"/>
      <c r="H1735" s="486"/>
    </row>
    <row r="1736" spans="7:8" ht="12.75">
      <c r="G1736" s="486"/>
      <c r="H1736" s="486"/>
    </row>
    <row r="1737" spans="7:8" ht="12.75">
      <c r="G1737" s="486"/>
      <c r="H1737" s="486"/>
    </row>
    <row r="1738" spans="7:8" ht="12.75">
      <c r="G1738" s="486"/>
      <c r="H1738" s="486"/>
    </row>
    <row r="1739" spans="7:8" ht="12.75">
      <c r="G1739" s="486"/>
      <c r="H1739" s="486"/>
    </row>
    <row r="1740" spans="7:8" ht="12.75">
      <c r="G1740" s="486"/>
      <c r="H1740" s="486"/>
    </row>
    <row r="1741" spans="7:8" ht="12.75">
      <c r="G1741" s="486"/>
      <c r="H1741" s="486"/>
    </row>
    <row r="1742" spans="7:8" ht="12.75">
      <c r="G1742" s="486"/>
      <c r="H1742" s="486"/>
    </row>
    <row r="1743" spans="7:8" ht="12.75">
      <c r="G1743" s="486"/>
      <c r="H1743" s="486"/>
    </row>
    <row r="1744" spans="7:8" ht="12.75">
      <c r="G1744" s="486"/>
      <c r="H1744" s="486"/>
    </row>
    <row r="1745" spans="7:8" ht="12.75">
      <c r="G1745" s="486"/>
      <c r="H1745" s="486"/>
    </row>
    <row r="1746" spans="7:8" ht="12.75">
      <c r="G1746" s="486"/>
      <c r="H1746" s="486"/>
    </row>
    <row r="1747" spans="7:8" ht="12.75">
      <c r="G1747" s="486"/>
      <c r="H1747" s="486"/>
    </row>
    <row r="1748" spans="7:8" ht="12.75">
      <c r="G1748" s="486"/>
      <c r="H1748" s="486"/>
    </row>
    <row r="1749" spans="7:8" ht="12.75">
      <c r="G1749" s="486"/>
      <c r="H1749" s="486"/>
    </row>
    <row r="1750" spans="7:8" ht="12.75">
      <c r="G1750" s="486"/>
      <c r="H1750" s="486"/>
    </row>
    <row r="1751" spans="7:8" ht="12.75">
      <c r="G1751" s="486"/>
      <c r="H1751" s="486"/>
    </row>
    <row r="1752" spans="7:8" ht="12.75">
      <c r="G1752" s="486"/>
      <c r="H1752" s="486"/>
    </row>
    <row r="1753" spans="7:8" ht="12.75">
      <c r="G1753" s="486"/>
      <c r="H1753" s="486"/>
    </row>
    <row r="1754" spans="7:8" ht="12.75">
      <c r="G1754" s="486"/>
      <c r="H1754" s="486"/>
    </row>
    <row r="1755" spans="7:8" ht="12.75">
      <c r="G1755" s="486"/>
      <c r="H1755" s="486"/>
    </row>
    <row r="1756" spans="7:8" ht="12.75">
      <c r="G1756" s="486"/>
      <c r="H1756" s="486"/>
    </row>
    <row r="1757" spans="7:8" ht="12.75">
      <c r="G1757" s="486"/>
      <c r="H1757" s="486"/>
    </row>
    <row r="1758" spans="7:8" ht="12.75">
      <c r="G1758" s="486"/>
      <c r="H1758" s="486"/>
    </row>
    <row r="1759" spans="7:8" ht="12.75">
      <c r="G1759" s="486"/>
      <c r="H1759" s="486"/>
    </row>
    <row r="1760" spans="7:8" ht="12.75">
      <c r="G1760" s="486"/>
      <c r="H1760" s="486"/>
    </row>
    <row r="1761" spans="7:8" ht="12.75">
      <c r="G1761" s="486"/>
      <c r="H1761" s="486"/>
    </row>
    <row r="1762" spans="7:8" ht="12.75">
      <c r="G1762" s="486"/>
      <c r="H1762" s="486"/>
    </row>
    <row r="1763" spans="7:8" ht="12.75">
      <c r="G1763" s="486"/>
      <c r="H1763" s="486"/>
    </row>
    <row r="1764" spans="7:8" ht="12.75">
      <c r="G1764" s="486"/>
      <c r="H1764" s="486"/>
    </row>
    <row r="1765" spans="7:8" ht="12.75">
      <c r="G1765" s="486"/>
      <c r="H1765" s="486"/>
    </row>
    <row r="1766" spans="7:8" ht="12.75">
      <c r="G1766" s="486"/>
      <c r="H1766" s="486"/>
    </row>
    <row r="1767" spans="7:8" ht="12.75">
      <c r="G1767" s="486"/>
      <c r="H1767" s="486"/>
    </row>
    <row r="1768" spans="7:8" ht="12.75">
      <c r="G1768" s="486"/>
      <c r="H1768" s="486"/>
    </row>
    <row r="1769" spans="7:8" ht="12.75">
      <c r="G1769" s="486"/>
      <c r="H1769" s="486"/>
    </row>
    <row r="1770" spans="7:8" ht="12.75">
      <c r="G1770" s="486"/>
      <c r="H1770" s="486"/>
    </row>
    <row r="1771" spans="7:8" ht="12.75">
      <c r="G1771" s="486"/>
      <c r="H1771" s="486"/>
    </row>
    <row r="1772" spans="7:8" ht="12.75">
      <c r="G1772" s="486"/>
      <c r="H1772" s="486"/>
    </row>
    <row r="1773" spans="7:8" ht="12.75">
      <c r="G1773" s="486"/>
      <c r="H1773" s="486"/>
    </row>
    <row r="1774" spans="7:8" ht="12.75">
      <c r="G1774" s="486"/>
      <c r="H1774" s="486"/>
    </row>
    <row r="1775" spans="7:8" ht="12.75">
      <c r="G1775" s="486"/>
      <c r="H1775" s="486"/>
    </row>
    <row r="1776" spans="7:8" ht="12.75">
      <c r="G1776" s="486"/>
      <c r="H1776" s="486"/>
    </row>
    <row r="1777" spans="7:8" ht="12.75">
      <c r="G1777" s="486"/>
      <c r="H1777" s="486"/>
    </row>
    <row r="1778" spans="7:8" ht="12.75">
      <c r="G1778" s="486"/>
      <c r="H1778" s="486"/>
    </row>
    <row r="1779" spans="7:8" ht="12.75">
      <c r="G1779" s="486"/>
      <c r="H1779" s="486"/>
    </row>
    <row r="1780" spans="7:8" ht="12.75">
      <c r="G1780" s="486"/>
      <c r="H1780" s="486"/>
    </row>
    <row r="1781" spans="7:8" ht="12.75">
      <c r="G1781" s="486"/>
      <c r="H1781" s="486"/>
    </row>
    <row r="1782" spans="7:8" ht="12.75">
      <c r="G1782" s="486"/>
      <c r="H1782" s="486"/>
    </row>
    <row r="1783" spans="7:8" ht="12.75">
      <c r="G1783" s="486"/>
      <c r="H1783" s="486"/>
    </row>
    <row r="1784" spans="7:8" ht="12.75">
      <c r="G1784" s="486"/>
      <c r="H1784" s="486"/>
    </row>
    <row r="1785" spans="7:8" ht="12.75">
      <c r="G1785" s="486"/>
      <c r="H1785" s="486"/>
    </row>
    <row r="1786" spans="7:8" ht="12.75">
      <c r="G1786" s="486"/>
      <c r="H1786" s="486"/>
    </row>
    <row r="1787" spans="7:8" ht="12.75">
      <c r="G1787" s="486"/>
      <c r="H1787" s="486"/>
    </row>
    <row r="1788" spans="7:8" ht="12.75">
      <c r="G1788" s="486"/>
      <c r="H1788" s="486"/>
    </row>
    <row r="1789" spans="7:8" ht="12.75">
      <c r="G1789" s="486"/>
      <c r="H1789" s="486"/>
    </row>
    <row r="1790" spans="7:8" ht="12.75">
      <c r="G1790" s="486"/>
      <c r="H1790" s="486"/>
    </row>
    <row r="1791" spans="7:8" ht="12.75">
      <c r="G1791" s="486"/>
      <c r="H1791" s="486"/>
    </row>
    <row r="1792" spans="7:8" ht="12.75">
      <c r="G1792" s="486"/>
      <c r="H1792" s="486"/>
    </row>
    <row r="1793" spans="7:8" ht="12.75">
      <c r="G1793" s="486"/>
      <c r="H1793" s="486"/>
    </row>
    <row r="1794" spans="7:8" ht="12.75">
      <c r="G1794" s="486"/>
      <c r="H1794" s="486"/>
    </row>
    <row r="1795" spans="7:8" ht="12.75">
      <c r="G1795" s="486"/>
      <c r="H1795" s="486"/>
    </row>
    <row r="1796" spans="7:8" ht="12.75">
      <c r="G1796" s="486"/>
      <c r="H1796" s="486"/>
    </row>
    <row r="1797" spans="7:8" ht="12.75">
      <c r="G1797" s="486"/>
      <c r="H1797" s="486"/>
    </row>
    <row r="1798" spans="7:8" ht="12.75">
      <c r="G1798" s="486"/>
      <c r="H1798" s="486"/>
    </row>
    <row r="1799" spans="7:8" ht="12.75">
      <c r="G1799" s="486"/>
      <c r="H1799" s="486"/>
    </row>
    <row r="1800" spans="7:8" ht="12.75">
      <c r="G1800" s="486"/>
      <c r="H1800" s="486"/>
    </row>
    <row r="1801" spans="7:8" ht="12.75">
      <c r="G1801" s="486"/>
      <c r="H1801" s="486"/>
    </row>
    <row r="1802" spans="7:8" ht="12.75">
      <c r="G1802" s="486"/>
      <c r="H1802" s="486"/>
    </row>
    <row r="1803" spans="7:8" ht="12.75">
      <c r="G1803" s="486"/>
      <c r="H1803" s="486"/>
    </row>
    <row r="1804" spans="7:8" ht="12.75">
      <c r="G1804" s="486"/>
      <c r="H1804" s="486"/>
    </row>
    <row r="1805" spans="7:8" ht="12.75">
      <c r="G1805" s="486"/>
      <c r="H1805" s="486"/>
    </row>
    <row r="1806" spans="7:8" ht="12.75">
      <c r="G1806" s="486"/>
      <c r="H1806" s="486"/>
    </row>
    <row r="1807" spans="7:8" ht="12.75">
      <c r="G1807" s="486"/>
      <c r="H1807" s="486"/>
    </row>
    <row r="1808" spans="7:8" ht="12.75">
      <c r="G1808" s="486"/>
      <c r="H1808" s="486"/>
    </row>
    <row r="1809" spans="7:8" ht="12.75">
      <c r="G1809" s="486"/>
      <c r="H1809" s="486"/>
    </row>
    <row r="1810" spans="7:8" ht="12.75">
      <c r="G1810" s="486"/>
      <c r="H1810" s="486"/>
    </row>
    <row r="1811" spans="7:8" ht="12.75">
      <c r="G1811" s="486"/>
      <c r="H1811" s="486"/>
    </row>
    <row r="1812" spans="7:8" ht="12.75">
      <c r="G1812" s="486"/>
      <c r="H1812" s="486"/>
    </row>
    <row r="1813" spans="7:8" ht="12.75">
      <c r="G1813" s="486"/>
      <c r="H1813" s="486"/>
    </row>
    <row r="1814" spans="7:8" ht="12.75">
      <c r="G1814" s="486"/>
      <c r="H1814" s="486"/>
    </row>
    <row r="1815" spans="7:8" ht="12.75">
      <c r="G1815" s="486"/>
      <c r="H1815" s="486"/>
    </row>
    <row r="1816" spans="7:8" ht="12.75">
      <c r="G1816" s="486"/>
      <c r="H1816" s="486"/>
    </row>
    <row r="1817" spans="7:8" ht="12.75">
      <c r="G1817" s="486"/>
      <c r="H1817" s="486"/>
    </row>
    <row r="1818" spans="7:8" ht="12.75">
      <c r="G1818" s="486"/>
      <c r="H1818" s="486"/>
    </row>
    <row r="1819" spans="7:8" ht="12.75">
      <c r="G1819" s="486"/>
      <c r="H1819" s="486"/>
    </row>
    <row r="1820" spans="7:8" ht="12.75">
      <c r="G1820" s="486"/>
      <c r="H1820" s="486"/>
    </row>
    <row r="1821" spans="7:8" ht="12.75">
      <c r="G1821" s="486"/>
      <c r="H1821" s="486"/>
    </row>
    <row r="1822" spans="7:8" ht="12.75">
      <c r="G1822" s="486"/>
      <c r="H1822" s="486"/>
    </row>
    <row r="1823" spans="7:8" ht="12.75">
      <c r="G1823" s="486"/>
      <c r="H1823" s="486"/>
    </row>
    <row r="1824" spans="7:8" ht="12.75">
      <c r="G1824" s="486"/>
      <c r="H1824" s="486"/>
    </row>
    <row r="1825" spans="7:8" ht="12.75">
      <c r="G1825" s="486"/>
      <c r="H1825" s="486"/>
    </row>
    <row r="1826" spans="7:8" ht="12.75">
      <c r="G1826" s="486"/>
      <c r="H1826" s="486"/>
    </row>
    <row r="1827" spans="7:8" ht="12.75">
      <c r="G1827" s="486"/>
      <c r="H1827" s="486"/>
    </row>
    <row r="1828" spans="7:8" ht="12.75">
      <c r="G1828" s="486"/>
      <c r="H1828" s="486"/>
    </row>
    <row r="1829" spans="7:8" ht="12.75">
      <c r="G1829" s="486"/>
      <c r="H1829" s="486"/>
    </row>
    <row r="1830" spans="7:8" ht="12.75">
      <c r="G1830" s="486"/>
      <c r="H1830" s="486"/>
    </row>
    <row r="1831" spans="7:8" ht="12.75">
      <c r="G1831" s="486"/>
      <c r="H1831" s="486"/>
    </row>
    <row r="1832" spans="7:8" ht="12.75">
      <c r="G1832" s="486"/>
      <c r="H1832" s="486"/>
    </row>
    <row r="1833" spans="7:8" ht="12.75">
      <c r="G1833" s="486"/>
      <c r="H1833" s="486"/>
    </row>
    <row r="1834" spans="7:8" ht="12.75">
      <c r="G1834" s="486"/>
      <c r="H1834" s="486"/>
    </row>
    <row r="1835" spans="7:8" ht="12.75">
      <c r="G1835" s="486"/>
      <c r="H1835" s="486"/>
    </row>
    <row r="1836" spans="7:8" ht="12.75">
      <c r="G1836" s="486"/>
      <c r="H1836" s="486"/>
    </row>
    <row r="1837" spans="7:8" ht="12.75">
      <c r="G1837" s="486"/>
      <c r="H1837" s="486"/>
    </row>
    <row r="1838" spans="7:8" ht="12.75">
      <c r="G1838" s="486"/>
      <c r="H1838" s="486"/>
    </row>
    <row r="1839" spans="7:8" ht="12.75">
      <c r="G1839" s="486"/>
      <c r="H1839" s="486"/>
    </row>
    <row r="1840" spans="7:8" ht="12.75">
      <c r="G1840" s="486"/>
      <c r="H1840" s="486"/>
    </row>
    <row r="1841" spans="7:8" ht="12.75">
      <c r="G1841" s="486"/>
      <c r="H1841" s="486"/>
    </row>
    <row r="1842" spans="7:8" ht="12.75">
      <c r="G1842" s="486"/>
      <c r="H1842" s="486"/>
    </row>
    <row r="1843" spans="7:8" ht="12.75">
      <c r="G1843" s="486"/>
      <c r="H1843" s="486"/>
    </row>
    <row r="1844" spans="7:8" ht="12.75">
      <c r="G1844" s="486"/>
      <c r="H1844" s="486"/>
    </row>
    <row r="1845" spans="7:8" ht="12.75">
      <c r="G1845" s="486"/>
      <c r="H1845" s="486"/>
    </row>
    <row r="1846" spans="7:8" ht="12.75">
      <c r="G1846" s="486"/>
      <c r="H1846" s="486"/>
    </row>
    <row r="1847" spans="7:8" ht="12.75">
      <c r="G1847" s="486"/>
      <c r="H1847" s="486"/>
    </row>
    <row r="1848" spans="7:8" ht="12.75">
      <c r="G1848" s="486"/>
      <c r="H1848" s="486"/>
    </row>
    <row r="1849" spans="7:8" ht="12.75">
      <c r="G1849" s="486"/>
      <c r="H1849" s="486"/>
    </row>
    <row r="1850" spans="7:8" ht="12.75">
      <c r="G1850" s="486"/>
      <c r="H1850" s="486"/>
    </row>
    <row r="1851" spans="7:8" ht="12.75">
      <c r="G1851" s="486"/>
      <c r="H1851" s="486"/>
    </row>
    <row r="1852" spans="7:8" ht="12.75">
      <c r="G1852" s="486"/>
      <c r="H1852" s="486"/>
    </row>
    <row r="1853" spans="7:8" ht="12.75">
      <c r="G1853" s="486"/>
      <c r="H1853" s="486"/>
    </row>
    <row r="1854" spans="7:8" ht="12.75">
      <c r="G1854" s="486"/>
      <c r="H1854" s="486"/>
    </row>
    <row r="1855" spans="7:8" ht="12.75">
      <c r="G1855" s="486"/>
      <c r="H1855" s="486"/>
    </row>
    <row r="1856" spans="7:8" ht="12.75">
      <c r="G1856" s="486"/>
      <c r="H1856" s="486"/>
    </row>
    <row r="1857" spans="7:8" ht="12.75">
      <c r="G1857" s="486"/>
      <c r="H1857" s="486"/>
    </row>
    <row r="1858" spans="7:8" ht="12.75">
      <c r="G1858" s="486"/>
      <c r="H1858" s="486"/>
    </row>
    <row r="1859" spans="7:8" ht="12.75">
      <c r="G1859" s="486"/>
      <c r="H1859" s="486"/>
    </row>
    <row r="1860" spans="7:8" ht="12.75">
      <c r="G1860" s="486"/>
      <c r="H1860" s="486"/>
    </row>
    <row r="1861" spans="7:8" ht="12.75">
      <c r="G1861" s="486"/>
      <c r="H1861" s="486"/>
    </row>
    <row r="1862" spans="7:8" ht="12.75">
      <c r="G1862" s="486"/>
      <c r="H1862" s="486"/>
    </row>
    <row r="1863" spans="7:8" ht="12.75">
      <c r="G1863" s="486"/>
      <c r="H1863" s="486"/>
    </row>
    <row r="1864" spans="7:8" ht="12.75">
      <c r="G1864" s="486"/>
      <c r="H1864" s="486"/>
    </row>
    <row r="1865" spans="7:8" ht="12.75">
      <c r="G1865" s="486"/>
      <c r="H1865" s="486"/>
    </row>
    <row r="1866" spans="7:8" ht="12.75">
      <c r="G1866" s="486"/>
      <c r="H1866" s="486"/>
    </row>
    <row r="1867" spans="7:8" ht="12.75">
      <c r="G1867" s="486"/>
      <c r="H1867" s="486"/>
    </row>
    <row r="1868" spans="7:8" ht="12.75">
      <c r="G1868" s="486"/>
      <c r="H1868" s="486"/>
    </row>
    <row r="1869" spans="7:8" ht="12.75">
      <c r="G1869" s="486"/>
      <c r="H1869" s="486"/>
    </row>
    <row r="1870" spans="7:8" ht="12.75">
      <c r="G1870" s="486"/>
      <c r="H1870" s="486"/>
    </row>
    <row r="1871" spans="7:8" ht="12.75">
      <c r="G1871" s="486"/>
      <c r="H1871" s="486"/>
    </row>
    <row r="1872" spans="7:8" ht="12.75">
      <c r="G1872" s="486"/>
      <c r="H1872" s="486"/>
    </row>
    <row r="1873" spans="7:8" ht="12.75">
      <c r="G1873" s="486"/>
      <c r="H1873" s="486"/>
    </row>
    <row r="1874" spans="7:8" ht="12.75">
      <c r="G1874" s="486"/>
      <c r="H1874" s="486"/>
    </row>
    <row r="1875" spans="7:8" ht="12.75">
      <c r="G1875" s="486"/>
      <c r="H1875" s="486"/>
    </row>
    <row r="1876" spans="7:8" ht="12.75">
      <c r="G1876" s="486"/>
      <c r="H1876" s="486"/>
    </row>
    <row r="1877" spans="7:8" ht="12.75">
      <c r="G1877" s="486"/>
      <c r="H1877" s="486"/>
    </row>
    <row r="1878" spans="7:8" ht="12.75">
      <c r="G1878" s="486"/>
      <c r="H1878" s="486"/>
    </row>
    <row r="1879" spans="7:8" ht="12.75">
      <c r="G1879" s="486"/>
      <c r="H1879" s="486"/>
    </row>
    <row r="1880" spans="7:8" ht="12.75">
      <c r="G1880" s="486"/>
      <c r="H1880" s="486"/>
    </row>
    <row r="1881" spans="7:8" ht="12.75">
      <c r="G1881" s="486"/>
      <c r="H1881" s="486"/>
    </row>
    <row r="1882" spans="7:8" ht="12.75">
      <c r="G1882" s="486"/>
      <c r="H1882" s="486"/>
    </row>
    <row r="1883" spans="7:8" ht="12.75">
      <c r="G1883" s="486"/>
      <c r="H1883" s="486"/>
    </row>
    <row r="1884" spans="7:8" ht="12.75">
      <c r="G1884" s="486"/>
      <c r="H1884" s="486"/>
    </row>
    <row r="1885" spans="7:8" ht="12.75">
      <c r="G1885" s="486"/>
      <c r="H1885" s="486"/>
    </row>
    <row r="1886" spans="7:8" ht="12.75">
      <c r="G1886" s="486"/>
      <c r="H1886" s="486"/>
    </row>
    <row r="1887" spans="7:8" ht="12.75">
      <c r="G1887" s="486"/>
      <c r="H1887" s="486"/>
    </row>
    <row r="1888" spans="7:8" ht="12.75">
      <c r="G1888" s="486"/>
      <c r="H1888" s="486"/>
    </row>
    <row r="1889" spans="7:8" ht="12.75">
      <c r="G1889" s="486"/>
      <c r="H1889" s="486"/>
    </row>
    <row r="1890" spans="7:8" ht="12.75">
      <c r="G1890" s="486"/>
      <c r="H1890" s="486"/>
    </row>
    <row r="1891" spans="7:8" ht="12.75">
      <c r="G1891" s="486"/>
      <c r="H1891" s="486"/>
    </row>
    <row r="1892" spans="7:8" ht="12.75">
      <c r="G1892" s="486"/>
      <c r="H1892" s="486"/>
    </row>
    <row r="1893" spans="7:8" ht="12.75">
      <c r="G1893" s="486"/>
      <c r="H1893" s="486"/>
    </row>
    <row r="1894" spans="7:8" ht="12.75">
      <c r="G1894" s="486"/>
      <c r="H1894" s="486"/>
    </row>
    <row r="1895" spans="7:8" ht="12.75">
      <c r="G1895" s="486"/>
      <c r="H1895" s="486"/>
    </row>
    <row r="1896" spans="7:8" ht="12.75">
      <c r="G1896" s="486"/>
      <c r="H1896" s="486"/>
    </row>
    <row r="1897" spans="7:8" ht="12.75">
      <c r="G1897" s="486"/>
      <c r="H1897" s="486"/>
    </row>
    <row r="1898" spans="7:8" ht="12.75">
      <c r="G1898" s="486"/>
      <c r="H1898" s="486"/>
    </row>
    <row r="1899" spans="7:8" ht="12.75">
      <c r="G1899" s="486"/>
      <c r="H1899" s="486"/>
    </row>
    <row r="1900" spans="7:8" ht="12.75">
      <c r="G1900" s="486"/>
      <c r="H1900" s="486"/>
    </row>
    <row r="1901" spans="7:8" ht="12.75">
      <c r="G1901" s="486"/>
      <c r="H1901" s="486"/>
    </row>
    <row r="1902" spans="7:8" ht="12.75">
      <c r="G1902" s="486"/>
      <c r="H1902" s="486"/>
    </row>
    <row r="1903" spans="7:8" ht="12.75">
      <c r="G1903" s="486"/>
      <c r="H1903" s="486"/>
    </row>
    <row r="1904" spans="7:8" ht="12.75">
      <c r="G1904" s="486"/>
      <c r="H1904" s="486"/>
    </row>
    <row r="1905" spans="7:8" ht="12.75">
      <c r="G1905" s="486"/>
      <c r="H1905" s="486"/>
    </row>
    <row r="1906" spans="7:8" ht="12.75">
      <c r="G1906" s="486"/>
      <c r="H1906" s="486"/>
    </row>
    <row r="1907" spans="7:8" ht="12.75">
      <c r="G1907" s="486"/>
      <c r="H1907" s="486"/>
    </row>
    <row r="1908" spans="7:8" ht="12.75">
      <c r="G1908" s="486"/>
      <c r="H1908" s="486"/>
    </row>
    <row r="1909" spans="7:8" ht="12.75">
      <c r="G1909" s="486"/>
      <c r="H1909" s="486"/>
    </row>
    <row r="1910" spans="7:8" ht="12.75">
      <c r="G1910" s="486"/>
      <c r="H1910" s="486"/>
    </row>
    <row r="1911" spans="7:8" ht="12.75">
      <c r="G1911" s="486"/>
      <c r="H1911" s="486"/>
    </row>
    <row r="1912" spans="7:8" ht="12.75">
      <c r="G1912" s="486"/>
      <c r="H1912" s="486"/>
    </row>
    <row r="1913" spans="7:8" ht="12.75">
      <c r="G1913" s="486"/>
      <c r="H1913" s="486"/>
    </row>
    <row r="1914" spans="7:8" ht="12.75">
      <c r="G1914" s="486"/>
      <c r="H1914" s="486"/>
    </row>
    <row r="1915" spans="7:8" ht="12.75">
      <c r="G1915" s="486"/>
      <c r="H1915" s="486"/>
    </row>
    <row r="1916" spans="7:8" ht="12.75">
      <c r="G1916" s="486"/>
      <c r="H1916" s="486"/>
    </row>
    <row r="1917" spans="7:8" ht="12.75">
      <c r="G1917" s="486"/>
      <c r="H1917" s="486"/>
    </row>
    <row r="1918" spans="7:8" ht="12.75">
      <c r="G1918" s="486"/>
      <c r="H1918" s="486"/>
    </row>
    <row r="1919" spans="7:8" ht="12.75">
      <c r="G1919" s="486"/>
      <c r="H1919" s="486"/>
    </row>
    <row r="1920" spans="7:8" ht="12.75">
      <c r="G1920" s="486"/>
      <c r="H1920" s="486"/>
    </row>
    <row r="1921" spans="7:8" ht="12.75">
      <c r="G1921" s="486"/>
      <c r="H1921" s="486"/>
    </row>
    <row r="1922" spans="7:8" ht="12.75">
      <c r="G1922" s="486"/>
      <c r="H1922" s="486"/>
    </row>
    <row r="1923" spans="7:8" ht="12.75">
      <c r="G1923" s="486"/>
      <c r="H1923" s="486"/>
    </row>
    <row r="1924" spans="7:8" ht="12.75">
      <c r="G1924" s="486"/>
      <c r="H1924" s="486"/>
    </row>
    <row r="1925" spans="7:8" ht="12.75">
      <c r="G1925" s="486"/>
      <c r="H1925" s="486"/>
    </row>
    <row r="1926" spans="7:8" ht="12.75">
      <c r="G1926" s="486"/>
      <c r="H1926" s="486"/>
    </row>
    <row r="1927" spans="7:8" ht="12.75">
      <c r="G1927" s="486"/>
      <c r="H1927" s="486"/>
    </row>
    <row r="1928" spans="7:8" ht="12.75">
      <c r="G1928" s="486"/>
      <c r="H1928" s="486"/>
    </row>
    <row r="1929" spans="7:8" ht="12.75">
      <c r="G1929" s="486"/>
      <c r="H1929" s="486"/>
    </row>
    <row r="1930" spans="7:8" ht="12.75">
      <c r="G1930" s="486"/>
      <c r="H1930" s="486"/>
    </row>
    <row r="1931" spans="7:8" ht="12.75">
      <c r="G1931" s="486"/>
      <c r="H1931" s="486"/>
    </row>
    <row r="1932" spans="7:8" ht="12.75">
      <c r="G1932" s="486"/>
      <c r="H1932" s="486"/>
    </row>
    <row r="1933" spans="7:8" ht="12.75">
      <c r="G1933" s="486"/>
      <c r="H1933" s="486"/>
    </row>
    <row r="1934" spans="7:8" ht="12.75">
      <c r="G1934" s="486"/>
      <c r="H1934" s="486"/>
    </row>
    <row r="1935" spans="7:8" ht="12.75">
      <c r="G1935" s="486"/>
      <c r="H1935" s="486"/>
    </row>
    <row r="1936" spans="7:8" ht="12.75">
      <c r="G1936" s="486"/>
      <c r="H1936" s="486"/>
    </row>
    <row r="1937" spans="7:8" ht="12.75">
      <c r="G1937" s="486"/>
      <c r="H1937" s="486"/>
    </row>
    <row r="1938" spans="7:8" ht="12.75">
      <c r="G1938" s="486"/>
      <c r="H1938" s="486"/>
    </row>
    <row r="1939" spans="7:8" ht="12.75">
      <c r="G1939" s="486"/>
      <c r="H1939" s="486"/>
    </row>
    <row r="1940" spans="7:8" ht="12.75">
      <c r="G1940" s="486"/>
      <c r="H1940" s="486"/>
    </row>
    <row r="1941" spans="7:8" ht="12.75">
      <c r="G1941" s="486"/>
      <c r="H1941" s="486"/>
    </row>
    <row r="1942" spans="7:8" ht="12.75">
      <c r="G1942" s="486"/>
      <c r="H1942" s="486"/>
    </row>
    <row r="1943" spans="7:8" ht="12.75">
      <c r="G1943" s="486"/>
      <c r="H1943" s="486"/>
    </row>
    <row r="1944" spans="7:8" ht="12.75">
      <c r="G1944" s="486"/>
      <c r="H1944" s="486"/>
    </row>
    <row r="1945" spans="7:8" ht="12.75">
      <c r="G1945" s="486"/>
      <c r="H1945" s="486"/>
    </row>
    <row r="1946" spans="7:8" ht="12.75">
      <c r="G1946" s="486"/>
      <c r="H1946" s="486"/>
    </row>
    <row r="1947" spans="7:8" ht="12.75">
      <c r="G1947" s="486"/>
      <c r="H1947" s="486"/>
    </row>
    <row r="1948" spans="7:8" ht="12.75">
      <c r="G1948" s="486"/>
      <c r="H1948" s="486"/>
    </row>
    <row r="1949" spans="7:8" ht="12.75">
      <c r="G1949" s="486"/>
      <c r="H1949" s="486"/>
    </row>
    <row r="1950" spans="7:8" ht="12.75">
      <c r="G1950" s="486"/>
      <c r="H1950" s="486"/>
    </row>
    <row r="1951" spans="7:8" ht="12.75">
      <c r="G1951" s="486"/>
      <c r="H1951" s="486"/>
    </row>
    <row r="1952" spans="7:8" ht="12.75">
      <c r="G1952" s="486"/>
      <c r="H1952" s="486"/>
    </row>
    <row r="1953" spans="7:8" ht="12.75">
      <c r="G1953" s="486"/>
      <c r="H1953" s="486"/>
    </row>
    <row r="1954" spans="7:8" ht="12.75">
      <c r="G1954" s="486"/>
      <c r="H1954" s="486"/>
    </row>
    <row r="1955" spans="7:8" ht="12.75">
      <c r="G1955" s="486"/>
      <c r="H1955" s="486"/>
    </row>
    <row r="1956" spans="7:8" ht="12.75">
      <c r="G1956" s="486"/>
      <c r="H1956" s="486"/>
    </row>
    <row r="1957" spans="7:8" ht="12.75">
      <c r="G1957" s="486"/>
      <c r="H1957" s="486"/>
    </row>
    <row r="1958" spans="7:8" ht="12.75">
      <c r="G1958" s="486"/>
      <c r="H1958" s="486"/>
    </row>
    <row r="1959" spans="7:8" ht="12.75">
      <c r="G1959" s="486"/>
      <c r="H1959" s="486"/>
    </row>
    <row r="1960" spans="7:8" ht="12.75">
      <c r="G1960" s="486"/>
      <c r="H1960" s="486"/>
    </row>
    <row r="1961" spans="7:8" ht="12.75">
      <c r="G1961" s="486"/>
      <c r="H1961" s="486"/>
    </row>
    <row r="1962" spans="7:8" ht="12.75">
      <c r="G1962" s="486"/>
      <c r="H1962" s="486"/>
    </row>
    <row r="1963" spans="7:8" ht="12.75">
      <c r="G1963" s="486"/>
      <c r="H1963" s="486"/>
    </row>
    <row r="1964" spans="7:8" ht="12.75">
      <c r="G1964" s="486"/>
      <c r="H1964" s="486"/>
    </row>
    <row r="1965" spans="7:8" ht="12.75">
      <c r="G1965" s="486"/>
      <c r="H1965" s="486"/>
    </row>
    <row r="1966" spans="7:8" ht="12.75">
      <c r="G1966" s="486"/>
      <c r="H1966" s="486"/>
    </row>
    <row r="1967" spans="7:8" ht="12.75">
      <c r="G1967" s="486"/>
      <c r="H1967" s="486"/>
    </row>
    <row r="1968" spans="7:8" ht="12.75">
      <c r="G1968" s="486"/>
      <c r="H1968" s="486"/>
    </row>
    <row r="1969" spans="7:8" ht="12.75">
      <c r="G1969" s="486"/>
      <c r="H1969" s="486"/>
    </row>
    <row r="1970" spans="7:8" ht="12.75">
      <c r="G1970" s="486"/>
      <c r="H1970" s="486"/>
    </row>
    <row r="1971" spans="7:8" ht="12.75">
      <c r="G1971" s="486"/>
      <c r="H1971" s="486"/>
    </row>
    <row r="1972" spans="7:8" ht="12.75">
      <c r="G1972" s="486"/>
      <c r="H1972" s="486"/>
    </row>
    <row r="1973" spans="7:8" ht="12.75">
      <c r="G1973" s="486"/>
      <c r="H1973" s="486"/>
    </row>
    <row r="1974" spans="7:8" ht="12.75">
      <c r="G1974" s="486"/>
      <c r="H1974" s="486"/>
    </row>
    <row r="1975" spans="7:8" ht="12.75">
      <c r="G1975" s="486"/>
      <c r="H1975" s="486"/>
    </row>
    <row r="1976" spans="7:8" ht="12.75">
      <c r="G1976" s="486"/>
      <c r="H1976" s="486"/>
    </row>
    <row r="1977" spans="7:8" ht="12.75">
      <c r="G1977" s="486"/>
      <c r="H1977" s="486"/>
    </row>
    <row r="1978" spans="7:8" ht="12.75">
      <c r="G1978" s="486"/>
      <c r="H1978" s="486"/>
    </row>
    <row r="1979" spans="7:8" ht="12.75">
      <c r="G1979" s="486"/>
      <c r="H1979" s="486"/>
    </row>
    <row r="1980" spans="7:8" ht="12.75">
      <c r="G1980" s="486"/>
      <c r="H1980" s="486"/>
    </row>
    <row r="1981" spans="7:8" ht="12.75">
      <c r="G1981" s="486"/>
      <c r="H1981" s="486"/>
    </row>
    <row r="1982" spans="7:8" ht="12.75">
      <c r="G1982" s="486"/>
      <c r="H1982" s="486"/>
    </row>
    <row r="1983" spans="7:8" ht="12.75">
      <c r="G1983" s="486"/>
      <c r="H1983" s="486"/>
    </row>
    <row r="1984" spans="7:8" ht="12.75">
      <c r="G1984" s="486"/>
      <c r="H1984" s="486"/>
    </row>
    <row r="1985" spans="7:8" ht="12.75">
      <c r="G1985" s="486"/>
      <c r="H1985" s="486"/>
    </row>
    <row r="1986" spans="7:8" ht="12.75">
      <c r="G1986" s="486"/>
      <c r="H1986" s="486"/>
    </row>
    <row r="1987" spans="7:8" ht="12.75">
      <c r="G1987" s="486"/>
      <c r="H1987" s="486"/>
    </row>
    <row r="1988" spans="7:8" ht="12.75">
      <c r="G1988" s="486"/>
      <c r="H1988" s="486"/>
    </row>
    <row r="1989" spans="7:8" ht="12.75">
      <c r="G1989" s="486"/>
      <c r="H1989" s="486"/>
    </row>
    <row r="1990" spans="7:8" ht="12.75">
      <c r="G1990" s="486"/>
      <c r="H1990" s="486"/>
    </row>
    <row r="1991" spans="7:8" ht="12.75">
      <c r="G1991" s="486"/>
      <c r="H1991" s="486"/>
    </row>
    <row r="1992" spans="7:8" ht="12.75">
      <c r="G1992" s="486"/>
      <c r="H1992" s="486"/>
    </row>
    <row r="1993" spans="7:8" ht="12.75">
      <c r="G1993" s="486"/>
      <c r="H1993" s="486"/>
    </row>
    <row r="1994" spans="7:8" ht="12.75">
      <c r="G1994" s="486"/>
      <c r="H1994" s="486"/>
    </row>
    <row r="1995" spans="7:8" ht="12.75">
      <c r="G1995" s="486"/>
      <c r="H1995" s="486"/>
    </row>
    <row r="1996" spans="7:8" ht="12.75">
      <c r="G1996" s="486"/>
      <c r="H1996" s="486"/>
    </row>
    <row r="1997" spans="7:8" ht="12.75">
      <c r="G1997" s="486"/>
      <c r="H1997" s="486"/>
    </row>
    <row r="1998" spans="7:8" ht="12.75">
      <c r="G1998" s="486"/>
      <c r="H1998" s="486"/>
    </row>
    <row r="1999" spans="7:8" ht="12.75">
      <c r="G1999" s="486"/>
      <c r="H1999" s="486"/>
    </row>
    <row r="2000" spans="7:8" ht="12.75">
      <c r="G2000" s="486"/>
      <c r="H2000" s="486"/>
    </row>
    <row r="2001" spans="7:8" ht="12.75">
      <c r="G2001" s="486"/>
      <c r="H2001" s="486"/>
    </row>
    <row r="2002" spans="7:8" ht="12.75">
      <c r="G2002" s="486"/>
      <c r="H2002" s="486"/>
    </row>
    <row r="2003" spans="7:8" ht="12.75">
      <c r="G2003" s="486"/>
      <c r="H2003" s="486"/>
    </row>
    <row r="2004" spans="7:8" ht="12.75">
      <c r="G2004" s="486"/>
      <c r="H2004" s="486"/>
    </row>
    <row r="2005" spans="7:8" ht="12.75">
      <c r="G2005" s="486"/>
      <c r="H2005" s="486"/>
    </row>
    <row r="2006" spans="7:8" ht="12.75">
      <c r="G2006" s="486"/>
      <c r="H2006" s="486"/>
    </row>
    <row r="2007" spans="7:8" ht="12.75">
      <c r="G2007" s="486"/>
      <c r="H2007" s="486"/>
    </row>
    <row r="2008" spans="7:8" ht="12.75">
      <c r="G2008" s="486"/>
      <c r="H2008" s="486"/>
    </row>
    <row r="2009" spans="7:8" ht="12.75">
      <c r="G2009" s="486"/>
      <c r="H2009" s="486"/>
    </row>
    <row r="2010" spans="7:8" ht="12.75">
      <c r="G2010" s="486"/>
      <c r="H2010" s="486"/>
    </row>
    <row r="2011" spans="7:8" ht="12.75">
      <c r="G2011" s="486"/>
      <c r="H2011" s="486"/>
    </row>
    <row r="2012" spans="7:8" ht="12.75">
      <c r="G2012" s="486"/>
      <c r="H2012" s="486"/>
    </row>
    <row r="2013" spans="7:8" ht="12.75">
      <c r="G2013" s="486"/>
      <c r="H2013" s="486"/>
    </row>
    <row r="2014" spans="7:8" ht="12.75">
      <c r="G2014" s="486"/>
      <c r="H2014" s="486"/>
    </row>
    <row r="2015" spans="7:8" ht="12.75">
      <c r="G2015" s="486"/>
      <c r="H2015" s="486"/>
    </row>
    <row r="2016" spans="7:8" ht="12.75">
      <c r="G2016" s="486"/>
      <c r="H2016" s="486"/>
    </row>
    <row r="2017" spans="7:8" ht="12.75">
      <c r="G2017" s="486"/>
      <c r="H2017" s="486"/>
    </row>
    <row r="2018" spans="7:8" ht="12.75">
      <c r="G2018" s="486"/>
      <c r="H2018" s="486"/>
    </row>
    <row r="2019" spans="7:8" ht="12.75">
      <c r="G2019" s="486"/>
      <c r="H2019" s="486"/>
    </row>
    <row r="2020" spans="7:8" ht="12.75">
      <c r="G2020" s="486"/>
      <c r="H2020" s="486"/>
    </row>
    <row r="2021" spans="7:8" ht="12.75">
      <c r="G2021" s="486"/>
      <c r="H2021" s="486"/>
    </row>
    <row r="2022" spans="7:8" ht="12.75">
      <c r="G2022" s="486"/>
      <c r="H2022" s="486"/>
    </row>
    <row r="2023" spans="7:8" ht="12.75">
      <c r="G2023" s="486"/>
      <c r="H2023" s="486"/>
    </row>
    <row r="2024" spans="7:8" ht="12.75">
      <c r="G2024" s="486"/>
      <c r="H2024" s="486"/>
    </row>
    <row r="2025" spans="7:8" ht="12.75">
      <c r="G2025" s="486"/>
      <c r="H2025" s="486"/>
    </row>
    <row r="2026" spans="7:8" ht="12.75">
      <c r="G2026" s="486"/>
      <c r="H2026" s="486"/>
    </row>
    <row r="2027" spans="7:8" ht="12.75">
      <c r="G2027" s="486"/>
      <c r="H2027" s="486"/>
    </row>
    <row r="2028" spans="7:8" ht="12.75">
      <c r="G2028" s="486"/>
      <c r="H2028" s="486"/>
    </row>
    <row r="2029" spans="7:8" ht="12.75">
      <c r="G2029" s="486"/>
      <c r="H2029" s="486"/>
    </row>
    <row r="2030" spans="7:8" ht="12.75">
      <c r="G2030" s="486"/>
      <c r="H2030" s="486"/>
    </row>
    <row r="2031" spans="7:8" ht="12.75">
      <c r="G2031" s="486"/>
      <c r="H2031" s="486"/>
    </row>
    <row r="2032" spans="7:8" ht="12.75">
      <c r="G2032" s="486"/>
      <c r="H2032" s="486"/>
    </row>
    <row r="2033" spans="7:8" ht="12.75">
      <c r="G2033" s="486"/>
      <c r="H2033" s="486"/>
    </row>
    <row r="2034" spans="7:8" ht="12.75">
      <c r="G2034" s="486"/>
      <c r="H2034" s="486"/>
    </row>
    <row r="2035" spans="7:8" ht="12.75">
      <c r="G2035" s="486"/>
      <c r="H2035" s="486"/>
    </row>
    <row r="2036" spans="7:8" ht="12.75">
      <c r="G2036" s="486"/>
      <c r="H2036" s="486"/>
    </row>
    <row r="2037" spans="7:8" ht="12.75">
      <c r="G2037" s="486"/>
      <c r="H2037" s="486"/>
    </row>
    <row r="2038" spans="7:8" ht="12.75">
      <c r="G2038" s="486"/>
      <c r="H2038" s="486"/>
    </row>
    <row r="2039" spans="7:8" ht="12.75">
      <c r="G2039" s="486"/>
      <c r="H2039" s="486"/>
    </row>
    <row r="2040" spans="7:8" ht="12.75">
      <c r="G2040" s="486"/>
      <c r="H2040" s="486"/>
    </row>
    <row r="2041" spans="7:8" ht="12.75">
      <c r="G2041" s="486"/>
      <c r="H2041" s="486"/>
    </row>
    <row r="2042" spans="7:8" ht="12.75">
      <c r="G2042" s="486"/>
      <c r="H2042" s="486"/>
    </row>
    <row r="2043" spans="7:8" ht="12.75">
      <c r="G2043" s="486"/>
      <c r="H2043" s="486"/>
    </row>
    <row r="2044" spans="7:8" ht="12.75">
      <c r="G2044" s="486"/>
      <c r="H2044" s="486"/>
    </row>
    <row r="2045" spans="7:8" ht="12.75">
      <c r="G2045" s="486"/>
      <c r="H2045" s="486"/>
    </row>
    <row r="2046" spans="7:8" ht="12.75">
      <c r="G2046" s="486"/>
      <c r="H2046" s="486"/>
    </row>
    <row r="2047" spans="7:8" ht="12.75">
      <c r="G2047" s="486"/>
      <c r="H2047" s="486"/>
    </row>
    <row r="2048" spans="7:8" ht="12.75">
      <c r="G2048" s="486"/>
      <c r="H2048" s="486"/>
    </row>
    <row r="2049" spans="7:8" ht="12.75">
      <c r="G2049" s="486"/>
      <c r="H2049" s="486"/>
    </row>
    <row r="2050" spans="7:8" ht="12.75">
      <c r="G2050" s="486"/>
      <c r="H2050" s="486"/>
    </row>
    <row r="2051" spans="7:8" ht="12.75">
      <c r="G2051" s="486"/>
      <c r="H2051" s="486"/>
    </row>
    <row r="2052" spans="7:8" ht="12.75">
      <c r="G2052" s="486"/>
      <c r="H2052" s="486"/>
    </row>
    <row r="2053" spans="7:8" ht="12.75">
      <c r="G2053" s="486"/>
      <c r="H2053" s="486"/>
    </row>
    <row r="2054" spans="7:8" ht="12.75">
      <c r="G2054" s="486"/>
      <c r="H2054" s="486"/>
    </row>
    <row r="2055" spans="7:8" ht="12.75">
      <c r="G2055" s="486"/>
      <c r="H2055" s="486"/>
    </row>
    <row r="2056" spans="7:8" ht="12.75">
      <c r="G2056" s="486"/>
      <c r="H2056" s="486"/>
    </row>
    <row r="2057" spans="7:8" ht="12.75">
      <c r="G2057" s="486"/>
      <c r="H2057" s="486"/>
    </row>
    <row r="2058" spans="7:8" ht="12.75">
      <c r="G2058" s="486"/>
      <c r="H2058" s="486"/>
    </row>
    <row r="2059" spans="7:8" ht="12.75">
      <c r="G2059" s="486"/>
      <c r="H2059" s="486"/>
    </row>
    <row r="2060" spans="7:8" ht="12.75">
      <c r="G2060" s="486"/>
      <c r="H2060" s="486"/>
    </row>
    <row r="2061" spans="7:8" ht="12.75">
      <c r="G2061" s="486"/>
      <c r="H2061" s="486"/>
    </row>
    <row r="2062" spans="7:8" ht="12.75">
      <c r="G2062" s="486"/>
      <c r="H2062" s="486"/>
    </row>
    <row r="2063" spans="7:8" ht="12.75">
      <c r="G2063" s="486"/>
      <c r="H2063" s="486"/>
    </row>
    <row r="2064" spans="7:8" ht="12.75">
      <c r="G2064" s="486"/>
      <c r="H2064" s="486"/>
    </row>
    <row r="2065" spans="7:8" ht="12.75">
      <c r="G2065" s="486"/>
      <c r="H2065" s="486"/>
    </row>
    <row r="2066" spans="7:8" ht="12.75">
      <c r="G2066" s="486"/>
      <c r="H2066" s="486"/>
    </row>
    <row r="2067" spans="7:8" ht="12.75">
      <c r="G2067" s="486"/>
      <c r="H2067" s="486"/>
    </row>
    <row r="2068" spans="7:8" ht="12.75">
      <c r="G2068" s="486"/>
      <c r="H2068" s="486"/>
    </row>
    <row r="2069" spans="7:8" ht="12.75">
      <c r="G2069" s="486"/>
      <c r="H2069" s="486"/>
    </row>
    <row r="2070" spans="7:8" ht="12.75">
      <c r="G2070" s="486"/>
      <c r="H2070" s="486"/>
    </row>
    <row r="2071" spans="7:8" ht="12.75">
      <c r="G2071" s="486"/>
      <c r="H2071" s="486"/>
    </row>
    <row r="2072" spans="7:8" ht="12.75">
      <c r="G2072" s="486"/>
      <c r="H2072" s="486"/>
    </row>
    <row r="2073" spans="7:8" ht="12.75">
      <c r="G2073" s="486"/>
      <c r="H2073" s="486"/>
    </row>
    <row r="2074" spans="7:8" ht="12.75">
      <c r="G2074" s="486"/>
      <c r="H2074" s="486"/>
    </row>
    <row r="2075" spans="7:8" ht="12.75">
      <c r="G2075" s="486"/>
      <c r="H2075" s="486"/>
    </row>
    <row r="2076" spans="7:8" ht="12.75">
      <c r="G2076" s="486"/>
      <c r="H2076" s="486"/>
    </row>
    <row r="2077" spans="7:8" ht="12.75">
      <c r="G2077" s="486"/>
      <c r="H2077" s="486"/>
    </row>
    <row r="2078" spans="7:8" ht="12.75">
      <c r="G2078" s="486"/>
      <c r="H2078" s="486"/>
    </row>
    <row r="2079" spans="7:8" ht="12.75">
      <c r="G2079" s="486"/>
      <c r="H2079" s="486"/>
    </row>
    <row r="2080" spans="7:8" ht="12.75">
      <c r="G2080" s="486"/>
      <c r="H2080" s="486"/>
    </row>
    <row r="2081" spans="7:8" ht="12.75">
      <c r="G2081" s="486"/>
      <c r="H2081" s="486"/>
    </row>
    <row r="2082" spans="7:8" ht="12.75">
      <c r="G2082" s="486"/>
      <c r="H2082" s="486"/>
    </row>
    <row r="2083" spans="7:8" ht="12.75">
      <c r="G2083" s="486"/>
      <c r="H2083" s="486"/>
    </row>
    <row r="2084" spans="7:8" ht="12.75">
      <c r="G2084" s="486"/>
      <c r="H2084" s="486"/>
    </row>
    <row r="2085" spans="7:8" ht="12.75">
      <c r="G2085" s="486"/>
      <c r="H2085" s="486"/>
    </row>
    <row r="2086" spans="7:8" ht="12.75">
      <c r="G2086" s="486"/>
      <c r="H2086" s="486"/>
    </row>
    <row r="2087" spans="7:8" ht="12.75">
      <c r="G2087" s="486"/>
      <c r="H2087" s="486"/>
    </row>
    <row r="2088" spans="7:8" ht="12.75">
      <c r="G2088" s="486"/>
      <c r="H2088" s="486"/>
    </row>
    <row r="2089" spans="7:8" ht="12.75">
      <c r="G2089" s="486"/>
      <c r="H2089" s="486"/>
    </row>
    <row r="2090" spans="7:8" ht="12.75">
      <c r="G2090" s="486"/>
      <c r="H2090" s="486"/>
    </row>
    <row r="2091" spans="7:8" ht="12.75">
      <c r="G2091" s="486"/>
      <c r="H2091" s="486"/>
    </row>
    <row r="2092" spans="7:8" ht="12.75">
      <c r="G2092" s="486"/>
      <c r="H2092" s="486"/>
    </row>
    <row r="2093" spans="7:8" ht="12.75">
      <c r="G2093" s="486"/>
      <c r="H2093" s="486"/>
    </row>
    <row r="2094" spans="7:8" ht="12.75">
      <c r="G2094" s="486"/>
      <c r="H2094" s="486"/>
    </row>
    <row r="2095" spans="7:8" ht="12.75">
      <c r="G2095" s="486"/>
      <c r="H2095" s="486"/>
    </row>
    <row r="2096" spans="7:8" ht="12.75">
      <c r="G2096" s="486"/>
      <c r="H2096" s="486"/>
    </row>
    <row r="2097" spans="7:8" ht="12.75">
      <c r="G2097" s="486"/>
      <c r="H2097" s="486"/>
    </row>
    <row r="2098" spans="7:8" ht="12.75">
      <c r="G2098" s="486"/>
      <c r="H2098" s="486"/>
    </row>
    <row r="2099" spans="7:8" ht="12.75">
      <c r="G2099" s="486"/>
      <c r="H2099" s="486"/>
    </row>
    <row r="2100" spans="7:8" ht="12.75">
      <c r="G2100" s="486"/>
      <c r="H2100" s="486"/>
    </row>
    <row r="2101" spans="7:8" ht="12.75">
      <c r="G2101" s="486"/>
      <c r="H2101" s="486"/>
    </row>
    <row r="2102" spans="7:8" ht="12.75">
      <c r="G2102" s="486"/>
      <c r="H2102" s="486"/>
    </row>
    <row r="2103" spans="7:8" ht="12.75">
      <c r="G2103" s="486"/>
      <c r="H2103" s="486"/>
    </row>
    <row r="2104" spans="7:8" ht="12.75">
      <c r="G2104" s="486"/>
      <c r="H2104" s="486"/>
    </row>
    <row r="2105" spans="7:8" ht="12.75">
      <c r="G2105" s="486"/>
      <c r="H2105" s="486"/>
    </row>
    <row r="2106" spans="7:8" ht="12.75">
      <c r="G2106" s="486"/>
      <c r="H2106" s="486"/>
    </row>
    <row r="2107" spans="7:8" ht="12.75">
      <c r="G2107" s="486"/>
      <c r="H2107" s="486"/>
    </row>
    <row r="2108" spans="7:8" ht="12.75">
      <c r="G2108" s="486"/>
      <c r="H2108" s="486"/>
    </row>
    <row r="2109" spans="7:8" ht="12.75">
      <c r="G2109" s="486"/>
      <c r="H2109" s="486"/>
    </row>
    <row r="2110" spans="7:8" ht="12.75">
      <c r="G2110" s="486"/>
      <c r="H2110" s="486"/>
    </row>
    <row r="2111" spans="7:8" ht="12.75">
      <c r="G2111" s="486"/>
      <c r="H2111" s="486"/>
    </row>
    <row r="2112" spans="7:8" ht="12.75">
      <c r="G2112" s="486"/>
      <c r="H2112" s="486"/>
    </row>
    <row r="2113" spans="7:8" ht="12.75">
      <c r="G2113" s="486"/>
      <c r="H2113" s="486"/>
    </row>
    <row r="2114" spans="7:8" ht="12.75">
      <c r="G2114" s="486"/>
      <c r="H2114" s="486"/>
    </row>
    <row r="2115" spans="7:8" ht="12.75">
      <c r="G2115" s="486"/>
      <c r="H2115" s="486"/>
    </row>
    <row r="2116" spans="7:8" ht="12.75">
      <c r="G2116" s="486"/>
      <c r="H2116" s="486"/>
    </row>
    <row r="2117" spans="7:8" ht="12.75">
      <c r="G2117" s="486"/>
      <c r="H2117" s="486"/>
    </row>
    <row r="2118" spans="7:8" ht="12.75">
      <c r="G2118" s="486"/>
      <c r="H2118" s="486"/>
    </row>
    <row r="2119" spans="7:8" ht="12.75">
      <c r="G2119" s="486"/>
      <c r="H2119" s="486"/>
    </row>
    <row r="2120" spans="7:8" ht="12.75">
      <c r="G2120" s="486"/>
      <c r="H2120" s="486"/>
    </row>
    <row r="2121" spans="7:8" ht="12.75">
      <c r="G2121" s="486"/>
      <c r="H2121" s="486"/>
    </row>
    <row r="2122" spans="7:8" ht="12.75">
      <c r="G2122" s="486"/>
      <c r="H2122" s="486"/>
    </row>
    <row r="2123" spans="7:8" ht="12.75">
      <c r="G2123" s="486"/>
      <c r="H2123" s="486"/>
    </row>
    <row r="2124" spans="7:8" ht="12.75">
      <c r="G2124" s="486"/>
      <c r="H2124" s="486"/>
    </row>
    <row r="2125" spans="7:8" ht="12.75">
      <c r="G2125" s="486"/>
      <c r="H2125" s="486"/>
    </row>
    <row r="2126" spans="7:8" ht="12.75">
      <c r="G2126" s="486"/>
      <c r="H2126" s="486"/>
    </row>
    <row r="2127" spans="7:8" ht="12.75">
      <c r="G2127" s="486"/>
      <c r="H2127" s="486"/>
    </row>
    <row r="2128" spans="7:8" ht="12.75">
      <c r="G2128" s="486"/>
      <c r="H2128" s="486"/>
    </row>
    <row r="2129" spans="7:8" ht="12.75">
      <c r="G2129" s="486"/>
      <c r="H2129" s="486"/>
    </row>
    <row r="2130" spans="7:8" ht="12.75">
      <c r="G2130" s="486"/>
      <c r="H2130" s="486"/>
    </row>
    <row r="2131" spans="7:8" ht="12.75">
      <c r="G2131" s="486"/>
      <c r="H2131" s="486"/>
    </row>
    <row r="2132" spans="7:8" ht="12.75">
      <c r="G2132" s="486"/>
      <c r="H2132" s="486"/>
    </row>
    <row r="2133" spans="7:8" ht="12.75">
      <c r="G2133" s="486"/>
      <c r="H2133" s="486"/>
    </row>
    <row r="2134" spans="7:8" ht="12.75">
      <c r="G2134" s="486"/>
      <c r="H2134" s="486"/>
    </row>
    <row r="2135" spans="7:8" ht="12.75">
      <c r="G2135" s="486"/>
      <c r="H2135" s="486"/>
    </row>
    <row r="2136" spans="7:8" ht="12.75">
      <c r="G2136" s="486"/>
      <c r="H2136" s="486"/>
    </row>
    <row r="2137" spans="7:8" ht="12.75">
      <c r="G2137" s="486"/>
      <c r="H2137" s="486"/>
    </row>
    <row r="2138" spans="7:8" ht="12.75">
      <c r="G2138" s="486"/>
      <c r="H2138" s="486"/>
    </row>
    <row r="2139" spans="7:8" ht="12.75">
      <c r="G2139" s="486"/>
      <c r="H2139" s="486"/>
    </row>
    <row r="2140" spans="7:8" ht="12.75">
      <c r="G2140" s="486"/>
      <c r="H2140" s="486"/>
    </row>
    <row r="2141" spans="7:8" ht="12.75">
      <c r="G2141" s="486"/>
      <c r="H2141" s="486"/>
    </row>
    <row r="2142" spans="7:8" ht="12.75">
      <c r="G2142" s="486"/>
      <c r="H2142" s="486"/>
    </row>
    <row r="2143" spans="7:8" ht="12.75">
      <c r="G2143" s="486"/>
      <c r="H2143" s="486"/>
    </row>
    <row r="2144" spans="7:8" ht="12.75">
      <c r="G2144" s="486"/>
      <c r="H2144" s="486"/>
    </row>
    <row r="2145" spans="7:8" ht="12.75">
      <c r="G2145" s="486"/>
      <c r="H2145" s="486"/>
    </row>
    <row r="2146" spans="7:8" ht="12.75">
      <c r="G2146" s="486"/>
      <c r="H2146" s="486"/>
    </row>
    <row r="2147" spans="7:8" ht="12.75">
      <c r="G2147" s="486"/>
      <c r="H2147" s="486"/>
    </row>
    <row r="2148" spans="7:8" ht="12.75">
      <c r="G2148" s="486"/>
      <c r="H2148" s="486"/>
    </row>
    <row r="2149" spans="7:8" ht="12.75">
      <c r="G2149" s="486"/>
      <c r="H2149" s="486"/>
    </row>
    <row r="2150" spans="7:8" ht="12.75">
      <c r="G2150" s="486"/>
      <c r="H2150" s="486"/>
    </row>
    <row r="2151" spans="7:8" ht="12.75">
      <c r="G2151" s="486"/>
      <c r="H2151" s="486"/>
    </row>
    <row r="2152" spans="7:8" ht="12.75">
      <c r="G2152" s="486"/>
      <c r="H2152" s="486"/>
    </row>
    <row r="2153" spans="7:8" ht="12.75">
      <c r="G2153" s="486"/>
      <c r="H2153" s="486"/>
    </row>
    <row r="2154" spans="7:8" ht="12.75">
      <c r="G2154" s="486"/>
      <c r="H2154" s="486"/>
    </row>
    <row r="2155" spans="7:8" ht="12.75">
      <c r="G2155" s="486"/>
      <c r="H2155" s="486"/>
    </row>
    <row r="2156" spans="7:8" ht="12.75">
      <c r="G2156" s="486"/>
      <c r="H2156" s="486"/>
    </row>
    <row r="2157" spans="7:8" ht="12.75">
      <c r="G2157" s="486"/>
      <c r="H2157" s="486"/>
    </row>
    <row r="2158" spans="7:8" ht="12.75">
      <c r="G2158" s="486"/>
      <c r="H2158" s="486"/>
    </row>
    <row r="2159" spans="7:8" ht="12.75">
      <c r="G2159" s="486"/>
      <c r="H2159" s="486"/>
    </row>
    <row r="2160" spans="7:8" ht="12.75">
      <c r="G2160" s="486"/>
      <c r="H2160" s="486"/>
    </row>
    <row r="2161" spans="7:8" ht="12.75">
      <c r="G2161" s="486"/>
      <c r="H2161" s="486"/>
    </row>
    <row r="2162" spans="7:8" ht="12.75">
      <c r="G2162" s="486"/>
      <c r="H2162" s="486"/>
    </row>
    <row r="2163" spans="7:8" ht="12.75">
      <c r="G2163" s="486"/>
      <c r="H2163" s="486"/>
    </row>
    <row r="2164" spans="7:8" ht="12.75">
      <c r="G2164" s="486"/>
      <c r="H2164" s="486"/>
    </row>
    <row r="2165" spans="7:8" ht="12.75">
      <c r="G2165" s="486"/>
      <c r="H2165" s="486"/>
    </row>
    <row r="2166" spans="7:8" ht="12.75">
      <c r="G2166" s="486"/>
      <c r="H2166" s="486"/>
    </row>
    <row r="2167" spans="7:8" ht="12.75">
      <c r="G2167" s="486"/>
      <c r="H2167" s="486"/>
    </row>
    <row r="2168" spans="7:8" ht="12.75">
      <c r="G2168" s="486"/>
      <c r="H2168" s="486"/>
    </row>
    <row r="2169" spans="7:8" ht="12.75">
      <c r="G2169" s="486"/>
      <c r="H2169" s="486"/>
    </row>
    <row r="2170" spans="7:8" ht="12.75">
      <c r="G2170" s="486"/>
      <c r="H2170" s="486"/>
    </row>
    <row r="2171" spans="7:8" ht="12.75">
      <c r="G2171" s="486"/>
      <c r="H2171" s="486"/>
    </row>
    <row r="2172" spans="7:8" ht="12.75">
      <c r="G2172" s="486"/>
      <c r="H2172" s="486"/>
    </row>
    <row r="2173" spans="7:8" ht="12.75">
      <c r="G2173" s="486"/>
      <c r="H2173" s="486"/>
    </row>
    <row r="2174" spans="7:8" ht="12.75">
      <c r="G2174" s="486"/>
      <c r="H2174" s="486"/>
    </row>
    <row r="2175" spans="7:8" ht="12.75">
      <c r="G2175" s="486"/>
      <c r="H2175" s="486"/>
    </row>
    <row r="2176" spans="7:8" ht="12.75">
      <c r="G2176" s="486"/>
      <c r="H2176" s="486"/>
    </row>
    <row r="2177" spans="7:8" ht="12.75">
      <c r="G2177" s="486"/>
      <c r="H2177" s="486"/>
    </row>
    <row r="2178" spans="7:8" ht="12.75">
      <c r="G2178" s="486"/>
      <c r="H2178" s="486"/>
    </row>
    <row r="2179" spans="7:8" ht="12.75">
      <c r="G2179" s="486"/>
      <c r="H2179" s="486"/>
    </row>
    <row r="2180" spans="7:8" ht="12.75">
      <c r="G2180" s="486"/>
      <c r="H2180" s="486"/>
    </row>
    <row r="2181" spans="7:8" ht="12.75">
      <c r="G2181" s="486"/>
      <c r="H2181" s="486"/>
    </row>
    <row r="2182" spans="7:8" ht="12.75">
      <c r="G2182" s="486"/>
      <c r="H2182" s="486"/>
    </row>
    <row r="2183" spans="7:8" ht="12.75">
      <c r="G2183" s="486"/>
      <c r="H2183" s="486"/>
    </row>
    <row r="2184" spans="7:8" ht="12.75">
      <c r="G2184" s="486"/>
      <c r="H2184" s="486"/>
    </row>
    <row r="2185" spans="7:8" ht="12.75">
      <c r="G2185" s="486"/>
      <c r="H2185" s="486"/>
    </row>
    <row r="2186" spans="7:8" ht="12.75">
      <c r="G2186" s="486"/>
      <c r="H2186" s="486"/>
    </row>
    <row r="2187" spans="7:8" ht="12.75">
      <c r="G2187" s="486"/>
      <c r="H2187" s="486"/>
    </row>
    <row r="2188" spans="7:8" ht="12.75">
      <c r="G2188" s="486"/>
      <c r="H2188" s="486"/>
    </row>
    <row r="2189" spans="7:8" ht="12.75">
      <c r="G2189" s="486"/>
      <c r="H2189" s="486"/>
    </row>
    <row r="2190" spans="7:8" ht="12.75">
      <c r="G2190" s="486"/>
      <c r="H2190" s="486"/>
    </row>
    <row r="2191" spans="7:8" ht="12.75">
      <c r="G2191" s="486"/>
      <c r="H2191" s="486"/>
    </row>
    <row r="2192" spans="7:8" ht="12.75">
      <c r="G2192" s="486"/>
      <c r="H2192" s="486"/>
    </row>
    <row r="2193" spans="7:8" ht="12.75">
      <c r="G2193" s="486"/>
      <c r="H2193" s="486"/>
    </row>
    <row r="2194" spans="7:8" ht="12.75">
      <c r="G2194" s="486"/>
      <c r="H2194" s="486"/>
    </row>
    <row r="2195" spans="7:8" ht="12.75">
      <c r="G2195" s="486"/>
      <c r="H2195" s="486"/>
    </row>
    <row r="2196" spans="7:8" ht="12.75">
      <c r="G2196" s="486"/>
      <c r="H2196" s="486"/>
    </row>
    <row r="2197" spans="7:8" ht="12.75">
      <c r="G2197" s="486"/>
      <c r="H2197" s="486"/>
    </row>
    <row r="2198" spans="7:8" ht="12.75">
      <c r="G2198" s="486"/>
      <c r="H2198" s="486"/>
    </row>
    <row r="2199" spans="7:8" ht="12.75">
      <c r="G2199" s="486"/>
      <c r="H2199" s="486"/>
    </row>
    <row r="2200" spans="7:8" ht="12.75">
      <c r="G2200" s="486"/>
      <c r="H2200" s="486"/>
    </row>
    <row r="2201" spans="7:8" ht="12.75">
      <c r="G2201" s="486"/>
      <c r="H2201" s="486"/>
    </row>
    <row r="2202" spans="7:8" ht="12.75">
      <c r="G2202" s="486"/>
      <c r="H2202" s="486"/>
    </row>
    <row r="2203" spans="7:8" ht="12.75">
      <c r="G2203" s="486"/>
      <c r="H2203" s="486"/>
    </row>
    <row r="2204" spans="7:8" ht="12.75">
      <c r="G2204" s="486"/>
      <c r="H2204" s="486"/>
    </row>
    <row r="2205" spans="7:8" ht="12.75">
      <c r="G2205" s="486"/>
      <c r="H2205" s="486"/>
    </row>
    <row r="2206" spans="7:8" ht="12.75">
      <c r="G2206" s="486"/>
      <c r="H2206" s="486"/>
    </row>
    <row r="2207" spans="7:8" ht="12.75">
      <c r="G2207" s="486"/>
      <c r="H2207" s="486"/>
    </row>
    <row r="2208" spans="7:8" ht="12.75">
      <c r="G2208" s="486"/>
      <c r="H2208" s="486"/>
    </row>
    <row r="2209" spans="7:8" ht="12.75">
      <c r="G2209" s="486"/>
      <c r="H2209" s="486"/>
    </row>
    <row r="2210" spans="7:8" ht="12.75">
      <c r="G2210" s="486"/>
      <c r="H2210" s="486"/>
    </row>
  </sheetData>
  <mergeCells count="6">
    <mergeCell ref="F1:F3"/>
    <mergeCell ref="H1:H3"/>
    <mergeCell ref="A1:A2"/>
    <mergeCell ref="B1:B2"/>
    <mergeCell ref="D1:D3"/>
    <mergeCell ref="E1:E3"/>
  </mergeCells>
  <conditionalFormatting sqref="B10:C126">
    <cfRule type="cellIs" priority="1" dxfId="0" operator="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I1967"/>
  <sheetViews>
    <sheetView workbookViewId="0" topLeftCell="A100">
      <selection activeCell="B124" sqref="B124"/>
    </sheetView>
  </sheetViews>
  <sheetFormatPr defaultColWidth="9.140625" defaultRowHeight="12.75"/>
  <cols>
    <col min="1" max="1" width="11.8515625" style="420" customWidth="1"/>
    <col min="2" max="2" width="41.57421875" style="421" customWidth="1"/>
    <col min="3" max="3" width="42.00390625" style="421" customWidth="1"/>
    <col min="4" max="4" width="7.7109375" style="422" customWidth="1"/>
    <col min="5" max="5" width="5.57421875" style="423" customWidth="1"/>
    <col min="6" max="6" width="10.57421875" style="420" customWidth="1"/>
    <col min="7" max="7" width="8.7109375" style="425" customWidth="1"/>
    <col min="8" max="8" width="11.00390625" style="426" customWidth="1"/>
    <col min="9" max="9" width="1.57421875" style="372" customWidth="1"/>
    <col min="10" max="10" width="9.140625" style="373" customWidth="1"/>
    <col min="11" max="11" width="13.8515625" style="373" bestFit="1" customWidth="1"/>
    <col min="12" max="16384" width="9.140625" style="373" customWidth="1"/>
  </cols>
  <sheetData>
    <row r="1" spans="1:8" ht="17.25" customHeight="1">
      <c r="A1" s="868" t="s">
        <v>2274</v>
      </c>
      <c r="B1" s="860" t="s">
        <v>2351</v>
      </c>
      <c r="C1" s="371"/>
      <c r="D1" s="865" t="s">
        <v>179</v>
      </c>
      <c r="E1" s="865" t="s">
        <v>185</v>
      </c>
      <c r="F1" s="865" t="s">
        <v>2353</v>
      </c>
      <c r="G1" s="865" t="s">
        <v>2012</v>
      </c>
      <c r="H1" s="865" t="s">
        <v>2354</v>
      </c>
    </row>
    <row r="2" spans="1:8" ht="12">
      <c r="A2" s="869"/>
      <c r="B2" s="861"/>
      <c r="C2" s="374"/>
      <c r="D2" s="866"/>
      <c r="E2" s="866"/>
      <c r="F2" s="866"/>
      <c r="G2" s="866"/>
      <c r="H2" s="866" t="s">
        <v>2958</v>
      </c>
    </row>
    <row r="3" spans="1:9" ht="24.75" customHeight="1" thickBot="1">
      <c r="A3" s="375"/>
      <c r="B3" s="376" t="s">
        <v>2959</v>
      </c>
      <c r="C3" s="377" t="s">
        <v>2960</v>
      </c>
      <c r="D3" s="867"/>
      <c r="E3" s="867"/>
      <c r="F3" s="867"/>
      <c r="G3" s="867"/>
      <c r="H3" s="867"/>
      <c r="I3" s="378"/>
    </row>
    <row r="4" spans="1:9" ht="45.75" customHeight="1">
      <c r="A4" s="379" t="s">
        <v>2961</v>
      </c>
      <c r="B4" s="379" t="s">
        <v>2962</v>
      </c>
      <c r="C4" s="380" t="s">
        <v>565</v>
      </c>
      <c r="D4" s="381"/>
      <c r="E4" s="381"/>
      <c r="F4" s="382"/>
      <c r="G4" s="383"/>
      <c r="H4" s="384"/>
      <c r="I4" s="378"/>
    </row>
    <row r="5" spans="1:9" ht="22.5" customHeight="1">
      <c r="A5" s="385" t="s">
        <v>2963</v>
      </c>
      <c r="B5" s="385" t="s">
        <v>2964</v>
      </c>
      <c r="C5" s="385" t="s">
        <v>2965</v>
      </c>
      <c r="D5" s="386"/>
      <c r="E5" s="386"/>
      <c r="F5" s="387"/>
      <c r="G5" s="388"/>
      <c r="H5" s="389"/>
      <c r="I5" s="390"/>
    </row>
    <row r="6" spans="1:9" ht="39" customHeight="1">
      <c r="A6" s="385" t="s">
        <v>2966</v>
      </c>
      <c r="B6" s="385" t="s">
        <v>2967</v>
      </c>
      <c r="C6" s="391" t="s">
        <v>2968</v>
      </c>
      <c r="D6" s="386">
        <v>90</v>
      </c>
      <c r="E6" s="386" t="s">
        <v>189</v>
      </c>
      <c r="F6" s="392" t="s">
        <v>2969</v>
      </c>
      <c r="G6" s="393">
        <v>15.5825</v>
      </c>
      <c r="H6" s="393">
        <f aca="true" t="shared" si="0" ref="H6:H69">G6*D6</f>
        <v>1402.425</v>
      </c>
      <c r="I6" s="395"/>
    </row>
    <row r="7" spans="1:9" ht="64.5" customHeight="1">
      <c r="A7" s="396"/>
      <c r="B7" s="397" t="s">
        <v>2970</v>
      </c>
      <c r="C7" s="398" t="s">
        <v>2971</v>
      </c>
      <c r="D7" s="386">
        <v>0</v>
      </c>
      <c r="E7" s="386"/>
      <c r="F7" s="399"/>
      <c r="G7" s="393">
        <v>0</v>
      </c>
      <c r="H7" s="393">
        <f t="shared" si="0"/>
        <v>0</v>
      </c>
      <c r="I7" s="395"/>
    </row>
    <row r="8" spans="1:9" ht="12">
      <c r="A8" s="385" t="s">
        <v>2972</v>
      </c>
      <c r="B8" s="385" t="s">
        <v>2973</v>
      </c>
      <c r="C8" s="385" t="s">
        <v>2974</v>
      </c>
      <c r="D8" s="386">
        <v>0</v>
      </c>
      <c r="E8" s="386"/>
      <c r="F8" s="399"/>
      <c r="G8" s="393">
        <v>0</v>
      </c>
      <c r="H8" s="393">
        <f t="shared" si="0"/>
        <v>0</v>
      </c>
      <c r="I8" s="395"/>
    </row>
    <row r="9" spans="1:9" ht="12">
      <c r="A9" s="400" t="s">
        <v>2975</v>
      </c>
      <c r="B9" s="398" t="s">
        <v>2976</v>
      </c>
      <c r="C9" s="398" t="s">
        <v>2977</v>
      </c>
      <c r="D9" s="386">
        <v>462</v>
      </c>
      <c r="E9" s="386" t="s">
        <v>189</v>
      </c>
      <c r="F9" s="399" t="s">
        <v>2978</v>
      </c>
      <c r="G9" s="393">
        <v>40.445499999999996</v>
      </c>
      <c r="H9" s="393">
        <f t="shared" si="0"/>
        <v>18685.820999999996</v>
      </c>
      <c r="I9" s="395"/>
    </row>
    <row r="10" spans="1:9" ht="12">
      <c r="A10" s="400" t="s">
        <v>2979</v>
      </c>
      <c r="B10" s="398" t="s">
        <v>2980</v>
      </c>
      <c r="C10" s="398" t="s">
        <v>2981</v>
      </c>
      <c r="D10" s="386">
        <v>114</v>
      </c>
      <c r="E10" s="386" t="s">
        <v>189</v>
      </c>
      <c r="F10" s="399" t="s">
        <v>2978</v>
      </c>
      <c r="G10" s="393">
        <v>46.782</v>
      </c>
      <c r="H10" s="393">
        <f t="shared" si="0"/>
        <v>5333.147999999999</v>
      </c>
      <c r="I10" s="395"/>
    </row>
    <row r="11" spans="1:9" ht="12">
      <c r="A11" s="400" t="s">
        <v>2982</v>
      </c>
      <c r="B11" s="398" t="s">
        <v>2983</v>
      </c>
      <c r="C11" s="398" t="s">
        <v>2984</v>
      </c>
      <c r="D11" s="386">
        <v>36</v>
      </c>
      <c r="E11" s="386" t="s">
        <v>189</v>
      </c>
      <c r="F11" s="399" t="s">
        <v>2978</v>
      </c>
      <c r="G11" s="393">
        <v>58.120999999999995</v>
      </c>
      <c r="H11" s="393">
        <f t="shared" si="0"/>
        <v>2092.3559999999998</v>
      </c>
      <c r="I11" s="395"/>
    </row>
    <row r="12" spans="1:9" ht="12">
      <c r="A12" s="400" t="s">
        <v>2985</v>
      </c>
      <c r="B12" s="398" t="s">
        <v>2986</v>
      </c>
      <c r="C12" s="398" t="s">
        <v>2987</v>
      </c>
      <c r="D12" s="386">
        <v>2</v>
      </c>
      <c r="E12" s="386" t="s">
        <v>189</v>
      </c>
      <c r="F12" s="399" t="s">
        <v>2978</v>
      </c>
      <c r="G12" s="393">
        <v>74.083</v>
      </c>
      <c r="H12" s="393">
        <f t="shared" si="0"/>
        <v>148.166</v>
      </c>
      <c r="I12" s="395"/>
    </row>
    <row r="13" spans="1:9" ht="12">
      <c r="A13" s="400" t="s">
        <v>2988</v>
      </c>
      <c r="B13" s="398" t="s">
        <v>2989</v>
      </c>
      <c r="C13" s="398" t="s">
        <v>2990</v>
      </c>
      <c r="D13" s="386">
        <v>4</v>
      </c>
      <c r="E13" s="386" t="s">
        <v>189</v>
      </c>
      <c r="F13" s="399" t="s">
        <v>2978</v>
      </c>
      <c r="G13" s="393">
        <v>117.4725</v>
      </c>
      <c r="H13" s="393">
        <f t="shared" si="0"/>
        <v>469.89</v>
      </c>
      <c r="I13" s="395"/>
    </row>
    <row r="14" spans="1:9" ht="12">
      <c r="A14" s="400" t="s">
        <v>2988</v>
      </c>
      <c r="B14" s="398" t="s">
        <v>2991</v>
      </c>
      <c r="C14" s="398" t="s">
        <v>2992</v>
      </c>
      <c r="D14" s="386">
        <v>16</v>
      </c>
      <c r="E14" s="386" t="s">
        <v>189</v>
      </c>
      <c r="F14" s="399" t="s">
        <v>2978</v>
      </c>
      <c r="G14" s="393">
        <v>229.79299999999998</v>
      </c>
      <c r="H14" s="393">
        <f t="shared" si="0"/>
        <v>3676.6879999999996</v>
      </c>
      <c r="I14" s="395"/>
    </row>
    <row r="15" spans="1:9" ht="12">
      <c r="A15" s="400" t="s">
        <v>2993</v>
      </c>
      <c r="B15" s="398" t="s">
        <v>2994</v>
      </c>
      <c r="C15" s="398" t="s">
        <v>2995</v>
      </c>
      <c r="D15" s="386">
        <v>28</v>
      </c>
      <c r="E15" s="386" t="s">
        <v>189</v>
      </c>
      <c r="F15" s="399" t="s">
        <v>2978</v>
      </c>
      <c r="G15" s="393">
        <v>404.46649999999994</v>
      </c>
      <c r="H15" s="393">
        <f t="shared" si="0"/>
        <v>11325.061999999998</v>
      </c>
      <c r="I15" s="395"/>
    </row>
    <row r="16" spans="1:9" ht="12">
      <c r="A16" s="385" t="s">
        <v>2996</v>
      </c>
      <c r="B16" s="385" t="s">
        <v>2997</v>
      </c>
      <c r="C16" s="385" t="s">
        <v>2998</v>
      </c>
      <c r="D16" s="386">
        <v>0</v>
      </c>
      <c r="E16" s="386"/>
      <c r="F16" s="399"/>
      <c r="G16" s="393">
        <v>0</v>
      </c>
      <c r="H16" s="393">
        <f t="shared" si="0"/>
        <v>0</v>
      </c>
      <c r="I16" s="395"/>
    </row>
    <row r="17" spans="1:9" ht="12">
      <c r="A17" s="398" t="s">
        <v>2999</v>
      </c>
      <c r="B17" s="398" t="s">
        <v>3000</v>
      </c>
      <c r="C17" s="398" t="s">
        <v>3001</v>
      </c>
      <c r="D17" s="386">
        <v>1500</v>
      </c>
      <c r="E17" s="386" t="s">
        <v>3002</v>
      </c>
      <c r="F17" s="399" t="s">
        <v>3003</v>
      </c>
      <c r="G17" s="393">
        <v>0.5405</v>
      </c>
      <c r="H17" s="393">
        <f t="shared" si="0"/>
        <v>810.75</v>
      </c>
      <c r="I17" s="395"/>
    </row>
    <row r="18" spans="1:9" ht="12">
      <c r="A18" s="398" t="s">
        <v>3004</v>
      </c>
      <c r="B18" s="398" t="s">
        <v>3005</v>
      </c>
      <c r="C18" s="398" t="s">
        <v>3006</v>
      </c>
      <c r="D18" s="386">
        <v>0</v>
      </c>
      <c r="E18" s="386" t="s">
        <v>3002</v>
      </c>
      <c r="F18" s="399" t="s">
        <v>3003</v>
      </c>
      <c r="G18" s="393">
        <v>0.8855</v>
      </c>
      <c r="H18" s="393">
        <f t="shared" si="0"/>
        <v>0</v>
      </c>
      <c r="I18" s="395"/>
    </row>
    <row r="19" spans="1:9" ht="12">
      <c r="A19" s="398" t="s">
        <v>3007</v>
      </c>
      <c r="B19" s="398" t="s">
        <v>3008</v>
      </c>
      <c r="C19" s="398" t="s">
        <v>3009</v>
      </c>
      <c r="D19" s="386">
        <v>39200</v>
      </c>
      <c r="E19" s="386" t="s">
        <v>3002</v>
      </c>
      <c r="F19" s="399" t="s">
        <v>3003</v>
      </c>
      <c r="G19" s="393">
        <v>1.0234999999999999</v>
      </c>
      <c r="H19" s="393">
        <f t="shared" si="0"/>
        <v>40121.2</v>
      </c>
      <c r="I19" s="395"/>
    </row>
    <row r="20" spans="1:9" ht="12">
      <c r="A20" s="398" t="s">
        <v>3010</v>
      </c>
      <c r="B20" s="398" t="s">
        <v>3011</v>
      </c>
      <c r="C20" s="398" t="s">
        <v>3012</v>
      </c>
      <c r="D20" s="386">
        <v>11800</v>
      </c>
      <c r="E20" s="386" t="s">
        <v>3002</v>
      </c>
      <c r="F20" s="399" t="s">
        <v>3003</v>
      </c>
      <c r="G20" s="393">
        <v>1.3455</v>
      </c>
      <c r="H20" s="393">
        <f t="shared" si="0"/>
        <v>15876.9</v>
      </c>
      <c r="I20" s="395"/>
    </row>
    <row r="21" spans="1:9" ht="12">
      <c r="A21" s="398" t="s">
        <v>3013</v>
      </c>
      <c r="B21" s="398" t="s">
        <v>3014</v>
      </c>
      <c r="C21" s="398" t="s">
        <v>3015</v>
      </c>
      <c r="D21" s="386">
        <v>3000</v>
      </c>
      <c r="E21" s="386" t="s">
        <v>3002</v>
      </c>
      <c r="F21" s="399" t="s">
        <v>3003</v>
      </c>
      <c r="G21" s="393">
        <v>2.2079999999999997</v>
      </c>
      <c r="H21" s="393">
        <f t="shared" si="0"/>
        <v>6623.999999999999</v>
      </c>
      <c r="I21" s="395"/>
    </row>
    <row r="22" spans="1:9" ht="12">
      <c r="A22" s="398" t="s">
        <v>3016</v>
      </c>
      <c r="B22" s="398" t="s">
        <v>3017</v>
      </c>
      <c r="C22" s="398" t="s">
        <v>3018</v>
      </c>
      <c r="D22" s="386">
        <v>20</v>
      </c>
      <c r="E22" s="386" t="s">
        <v>3002</v>
      </c>
      <c r="F22" s="399" t="s">
        <v>3003</v>
      </c>
      <c r="G22" s="393">
        <v>3.1739999999999995</v>
      </c>
      <c r="H22" s="393">
        <f t="shared" si="0"/>
        <v>63.47999999999999</v>
      </c>
      <c r="I22" s="395"/>
    </row>
    <row r="23" spans="1:9" ht="12">
      <c r="A23" s="398" t="s">
        <v>3019</v>
      </c>
      <c r="B23" s="398" t="s">
        <v>3020</v>
      </c>
      <c r="C23" s="398" t="s">
        <v>3021</v>
      </c>
      <c r="D23" s="386">
        <v>200</v>
      </c>
      <c r="E23" s="386" t="s">
        <v>3002</v>
      </c>
      <c r="F23" s="399" t="s">
        <v>3003</v>
      </c>
      <c r="G23" s="393">
        <v>5.1175</v>
      </c>
      <c r="H23" s="393">
        <f t="shared" si="0"/>
        <v>1023.5</v>
      </c>
      <c r="I23" s="395"/>
    </row>
    <row r="24" spans="1:9" ht="12">
      <c r="A24" s="398" t="s">
        <v>3022</v>
      </c>
      <c r="B24" s="398" t="s">
        <v>3023</v>
      </c>
      <c r="C24" s="398" t="s">
        <v>3024</v>
      </c>
      <c r="D24" s="386">
        <v>4800</v>
      </c>
      <c r="E24" s="386" t="s">
        <v>3002</v>
      </c>
      <c r="F24" s="399" t="s">
        <v>3003</v>
      </c>
      <c r="G24" s="393">
        <v>9.245999999999999</v>
      </c>
      <c r="H24" s="393">
        <f t="shared" si="0"/>
        <v>44380.799999999996</v>
      </c>
      <c r="I24" s="395"/>
    </row>
    <row r="25" spans="1:9" ht="12">
      <c r="A25" s="398" t="s">
        <v>3025</v>
      </c>
      <c r="B25" s="398" t="s">
        <v>3026</v>
      </c>
      <c r="C25" s="398" t="s">
        <v>3027</v>
      </c>
      <c r="D25" s="386">
        <v>12000</v>
      </c>
      <c r="E25" s="386" t="s">
        <v>3002</v>
      </c>
      <c r="F25" s="399" t="s">
        <v>3003</v>
      </c>
      <c r="G25" s="393">
        <v>13.8575</v>
      </c>
      <c r="H25" s="393">
        <f t="shared" si="0"/>
        <v>166290</v>
      </c>
      <c r="I25" s="395"/>
    </row>
    <row r="26" spans="1:9" ht="12">
      <c r="A26" s="398" t="s">
        <v>3028</v>
      </c>
      <c r="B26" s="398" t="s">
        <v>3029</v>
      </c>
      <c r="C26" s="398" t="s">
        <v>3030</v>
      </c>
      <c r="D26" s="386">
        <v>0</v>
      </c>
      <c r="E26" s="386" t="s">
        <v>3002</v>
      </c>
      <c r="F26" s="399" t="s">
        <v>3003</v>
      </c>
      <c r="G26" s="393">
        <v>18.779499999999995</v>
      </c>
      <c r="H26" s="393">
        <f t="shared" si="0"/>
        <v>0</v>
      </c>
      <c r="I26" s="395"/>
    </row>
    <row r="27" spans="1:9" ht="12">
      <c r="A27" s="398" t="s">
        <v>3031</v>
      </c>
      <c r="B27" s="398" t="s">
        <v>3032</v>
      </c>
      <c r="C27" s="398" t="s">
        <v>3033</v>
      </c>
      <c r="D27" s="386">
        <v>0</v>
      </c>
      <c r="E27" s="386" t="s">
        <v>3002</v>
      </c>
      <c r="F27" s="399" t="s">
        <v>3003</v>
      </c>
      <c r="G27" s="393">
        <v>9.245999999999999</v>
      </c>
      <c r="H27" s="393">
        <f t="shared" si="0"/>
        <v>0</v>
      </c>
      <c r="I27" s="395"/>
    </row>
    <row r="28" spans="1:9" ht="12">
      <c r="A28" s="398" t="s">
        <v>3034</v>
      </c>
      <c r="B28" s="398" t="s">
        <v>3035</v>
      </c>
      <c r="C28" s="398" t="s">
        <v>3036</v>
      </c>
      <c r="D28" s="386">
        <v>0</v>
      </c>
      <c r="E28" s="386" t="s">
        <v>3002</v>
      </c>
      <c r="F28" s="399" t="s">
        <v>3003</v>
      </c>
      <c r="G28" s="393">
        <v>18.779499999999995</v>
      </c>
      <c r="H28" s="393">
        <f t="shared" si="0"/>
        <v>0</v>
      </c>
      <c r="I28" s="395"/>
    </row>
    <row r="29" spans="1:9" ht="12">
      <c r="A29" s="398" t="s">
        <v>3037</v>
      </c>
      <c r="B29" s="398" t="s">
        <v>3038</v>
      </c>
      <c r="C29" s="398" t="s">
        <v>3039</v>
      </c>
      <c r="D29" s="386">
        <v>15000</v>
      </c>
      <c r="E29" s="386" t="s">
        <v>3002</v>
      </c>
      <c r="F29" s="399" t="s">
        <v>3003</v>
      </c>
      <c r="G29" s="393">
        <v>54.015499999999996</v>
      </c>
      <c r="H29" s="393">
        <f t="shared" si="0"/>
        <v>810232.4999999999</v>
      </c>
      <c r="I29" s="395"/>
    </row>
    <row r="30" spans="1:9" ht="12">
      <c r="A30" s="398" t="s">
        <v>3040</v>
      </c>
      <c r="B30" s="385" t="s">
        <v>3041</v>
      </c>
      <c r="C30" s="385" t="s">
        <v>3042</v>
      </c>
      <c r="D30" s="386">
        <v>3000</v>
      </c>
      <c r="E30" s="386" t="s">
        <v>3002</v>
      </c>
      <c r="F30" s="399" t="s">
        <v>3043</v>
      </c>
      <c r="G30" s="393">
        <v>3.7604999999999995</v>
      </c>
      <c r="H30" s="393">
        <f t="shared" si="0"/>
        <v>11281.499999999998</v>
      </c>
      <c r="I30" s="395"/>
    </row>
    <row r="31" spans="1:9" ht="12">
      <c r="A31" s="385" t="s">
        <v>3044</v>
      </c>
      <c r="B31" s="385" t="s">
        <v>3045</v>
      </c>
      <c r="C31" s="385" t="s">
        <v>3046</v>
      </c>
      <c r="D31" s="386">
        <v>0</v>
      </c>
      <c r="E31" s="386"/>
      <c r="F31" s="399"/>
      <c r="G31" s="393">
        <v>0</v>
      </c>
      <c r="H31" s="393">
        <f t="shared" si="0"/>
        <v>0</v>
      </c>
      <c r="I31" s="395"/>
    </row>
    <row r="32" spans="1:9" ht="12">
      <c r="A32" s="398" t="s">
        <v>3047</v>
      </c>
      <c r="B32" s="398" t="s">
        <v>3048</v>
      </c>
      <c r="C32" s="398" t="s">
        <v>3049</v>
      </c>
      <c r="D32" s="386">
        <v>24</v>
      </c>
      <c r="E32" s="386" t="s">
        <v>189</v>
      </c>
      <c r="F32" s="399" t="s">
        <v>3050</v>
      </c>
      <c r="G32" s="393">
        <v>184.897</v>
      </c>
      <c r="H32" s="393">
        <f t="shared" si="0"/>
        <v>4437.528</v>
      </c>
      <c r="I32" s="395"/>
    </row>
    <row r="33" spans="1:9" ht="12">
      <c r="A33" s="398" t="s">
        <v>3051</v>
      </c>
      <c r="B33" s="398" t="s">
        <v>3052</v>
      </c>
      <c r="C33" s="398" t="s">
        <v>3053</v>
      </c>
      <c r="D33" s="386">
        <v>96</v>
      </c>
      <c r="E33" s="386" t="s">
        <v>189</v>
      </c>
      <c r="F33" s="399" t="s">
        <v>3050</v>
      </c>
      <c r="G33" s="393">
        <v>13.3975</v>
      </c>
      <c r="H33" s="393">
        <f t="shared" si="0"/>
        <v>1286.16</v>
      </c>
      <c r="I33" s="395"/>
    </row>
    <row r="34" spans="1:9" ht="12">
      <c r="A34" s="385" t="s">
        <v>3054</v>
      </c>
      <c r="B34" s="385" t="s">
        <v>3055</v>
      </c>
      <c r="C34" s="385" t="s">
        <v>3056</v>
      </c>
      <c r="D34" s="386">
        <v>2</v>
      </c>
      <c r="E34" s="386" t="s">
        <v>3057</v>
      </c>
      <c r="F34" s="399" t="s">
        <v>3050</v>
      </c>
      <c r="G34" s="393">
        <v>25064.514499999997</v>
      </c>
      <c r="H34" s="393">
        <f t="shared" si="0"/>
        <v>50129.028999999995</v>
      </c>
      <c r="I34" s="395"/>
    </row>
    <row r="35" spans="1:9" ht="24" customHeight="1">
      <c r="A35" s="385" t="s">
        <v>3058</v>
      </c>
      <c r="B35" s="385" t="s">
        <v>3059</v>
      </c>
      <c r="C35" s="385" t="s">
        <v>3060</v>
      </c>
      <c r="D35" s="386">
        <v>2</v>
      </c>
      <c r="E35" s="386" t="s">
        <v>189</v>
      </c>
      <c r="F35" s="401" t="s">
        <v>3061</v>
      </c>
      <c r="G35" s="393">
        <v>0</v>
      </c>
      <c r="H35" s="393">
        <f t="shared" si="0"/>
        <v>0</v>
      </c>
      <c r="I35" s="395"/>
    </row>
    <row r="36" spans="1:9" ht="12">
      <c r="A36" s="402"/>
      <c r="B36" s="385" t="s">
        <v>2605</v>
      </c>
      <c r="C36" s="385" t="s">
        <v>3062</v>
      </c>
      <c r="D36" s="403">
        <v>0</v>
      </c>
      <c r="E36" s="403"/>
      <c r="F36" s="399"/>
      <c r="G36" s="393">
        <v>0</v>
      </c>
      <c r="H36" s="393">
        <f t="shared" si="0"/>
        <v>0</v>
      </c>
      <c r="I36" s="395"/>
    </row>
    <row r="37" spans="1:9" ht="12">
      <c r="A37" s="404"/>
      <c r="B37" s="404"/>
      <c r="C37" s="404"/>
      <c r="D37" s="404">
        <v>0</v>
      </c>
      <c r="E37" s="404"/>
      <c r="F37" s="399"/>
      <c r="G37" s="393">
        <v>0</v>
      </c>
      <c r="H37" s="393">
        <f t="shared" si="0"/>
        <v>0</v>
      </c>
      <c r="I37" s="395"/>
    </row>
    <row r="38" spans="1:9" ht="12">
      <c r="A38" s="385" t="s">
        <v>3063</v>
      </c>
      <c r="B38" s="385" t="s">
        <v>3064</v>
      </c>
      <c r="C38" s="385" t="s">
        <v>2013</v>
      </c>
      <c r="D38" s="386">
        <v>0</v>
      </c>
      <c r="E38" s="386"/>
      <c r="F38" s="399"/>
      <c r="G38" s="393">
        <v>0</v>
      </c>
      <c r="H38" s="393">
        <f t="shared" si="0"/>
        <v>0</v>
      </c>
      <c r="I38" s="395"/>
    </row>
    <row r="39" spans="1:9" ht="12">
      <c r="A39" s="385" t="s">
        <v>3065</v>
      </c>
      <c r="B39" s="385" t="s">
        <v>3066</v>
      </c>
      <c r="C39" s="385" t="s">
        <v>3067</v>
      </c>
      <c r="D39" s="386">
        <v>0</v>
      </c>
      <c r="E39" s="386" t="s">
        <v>3057</v>
      </c>
      <c r="F39" s="399" t="s">
        <v>3068</v>
      </c>
      <c r="G39" s="393">
        <v>1569.3014999999998</v>
      </c>
      <c r="H39" s="393">
        <f t="shared" si="0"/>
        <v>0</v>
      </c>
      <c r="I39" s="395"/>
    </row>
    <row r="40" spans="1:9" ht="12">
      <c r="A40" s="385" t="s">
        <v>3065</v>
      </c>
      <c r="B40" s="385" t="s">
        <v>3069</v>
      </c>
      <c r="C40" s="385" t="s">
        <v>3070</v>
      </c>
      <c r="D40" s="386">
        <v>0</v>
      </c>
      <c r="E40" s="386" t="s">
        <v>3057</v>
      </c>
      <c r="F40" s="399" t="s">
        <v>3068</v>
      </c>
      <c r="G40" s="393">
        <v>1970.8124999999998</v>
      </c>
      <c r="H40" s="393">
        <f t="shared" si="0"/>
        <v>0</v>
      </c>
      <c r="I40" s="395"/>
    </row>
    <row r="41" spans="1:9" ht="12">
      <c r="A41" s="385" t="s">
        <v>3065</v>
      </c>
      <c r="B41" s="385" t="s">
        <v>3071</v>
      </c>
      <c r="C41" s="385" t="s">
        <v>3072</v>
      </c>
      <c r="D41" s="386">
        <v>4</v>
      </c>
      <c r="E41" s="386" t="s">
        <v>3057</v>
      </c>
      <c r="F41" s="399" t="s">
        <v>3068</v>
      </c>
      <c r="G41" s="393">
        <v>6051.092999999999</v>
      </c>
      <c r="H41" s="393">
        <f t="shared" si="0"/>
        <v>24204.371999999996</v>
      </c>
      <c r="I41" s="395"/>
    </row>
    <row r="42" spans="1:9" ht="12">
      <c r="A42" s="385" t="s">
        <v>3073</v>
      </c>
      <c r="B42" s="385" t="s">
        <v>3074</v>
      </c>
      <c r="C42" s="385" t="s">
        <v>3075</v>
      </c>
      <c r="D42" s="386">
        <v>2</v>
      </c>
      <c r="E42" s="386" t="s">
        <v>3057</v>
      </c>
      <c r="F42" s="399" t="s">
        <v>3068</v>
      </c>
      <c r="G42" s="393">
        <v>2370.2305</v>
      </c>
      <c r="H42" s="393">
        <f t="shared" si="0"/>
        <v>4740.461</v>
      </c>
      <c r="I42" s="395"/>
    </row>
    <row r="43" spans="1:9" ht="60">
      <c r="A43" s="385" t="s">
        <v>3076</v>
      </c>
      <c r="B43" s="405" t="s">
        <v>2014</v>
      </c>
      <c r="C43" s="405" t="s">
        <v>2015</v>
      </c>
      <c r="D43" s="386">
        <v>244</v>
      </c>
      <c r="E43" s="386" t="s">
        <v>3057</v>
      </c>
      <c r="F43" s="399" t="s">
        <v>3068</v>
      </c>
      <c r="G43" s="393">
        <v>96.33549999999998</v>
      </c>
      <c r="H43" s="393">
        <f t="shared" si="0"/>
        <v>23505.861999999997</v>
      </c>
      <c r="I43" s="395"/>
    </row>
    <row r="44" spans="1:9" ht="12">
      <c r="A44" s="385" t="s">
        <v>3077</v>
      </c>
      <c r="B44" s="385" t="s">
        <v>3078</v>
      </c>
      <c r="C44" s="385" t="s">
        <v>3079</v>
      </c>
      <c r="D44" s="386">
        <v>222</v>
      </c>
      <c r="E44" s="386" t="s">
        <v>189</v>
      </c>
      <c r="F44" s="399" t="s">
        <v>3068</v>
      </c>
      <c r="G44" s="393">
        <v>47.33399999999999</v>
      </c>
      <c r="H44" s="393">
        <f t="shared" si="0"/>
        <v>10508.147999999997</v>
      </c>
      <c r="I44" s="395"/>
    </row>
    <row r="45" spans="1:9" ht="12">
      <c r="A45" s="385" t="s">
        <v>3080</v>
      </c>
      <c r="B45" s="385" t="s">
        <v>3081</v>
      </c>
      <c r="C45" s="385" t="s">
        <v>2016</v>
      </c>
      <c r="D45" s="386">
        <v>1980</v>
      </c>
      <c r="E45" s="386" t="s">
        <v>189</v>
      </c>
      <c r="F45" s="399" t="s">
        <v>3068</v>
      </c>
      <c r="G45" s="393">
        <v>49.8525</v>
      </c>
      <c r="H45" s="393">
        <f t="shared" si="0"/>
        <v>98707.95</v>
      </c>
      <c r="I45" s="395"/>
    </row>
    <row r="46" spans="1:9" ht="12">
      <c r="A46" s="385" t="s">
        <v>3080</v>
      </c>
      <c r="B46" s="385" t="s">
        <v>3082</v>
      </c>
      <c r="C46" s="385" t="s">
        <v>2017</v>
      </c>
      <c r="D46" s="386">
        <v>2200</v>
      </c>
      <c r="E46" s="386" t="s">
        <v>189</v>
      </c>
      <c r="F46" s="399" t="s">
        <v>3068</v>
      </c>
      <c r="G46" s="393">
        <v>49.8525</v>
      </c>
      <c r="H46" s="393">
        <f t="shared" si="0"/>
        <v>109675.5</v>
      </c>
      <c r="I46" s="395"/>
    </row>
    <row r="47" spans="1:9" ht="12">
      <c r="A47" s="385" t="s">
        <v>3083</v>
      </c>
      <c r="B47" s="385" t="s">
        <v>3084</v>
      </c>
      <c r="C47" s="385" t="s">
        <v>3085</v>
      </c>
      <c r="D47" s="386">
        <v>78</v>
      </c>
      <c r="E47" s="386" t="s">
        <v>189</v>
      </c>
      <c r="F47" s="399" t="s">
        <v>3068</v>
      </c>
      <c r="G47" s="393">
        <v>53.0955</v>
      </c>
      <c r="H47" s="393">
        <f t="shared" si="0"/>
        <v>4141.4490000000005</v>
      </c>
      <c r="I47" s="395"/>
    </row>
    <row r="48" spans="1:9" ht="12">
      <c r="A48" s="385" t="s">
        <v>3086</v>
      </c>
      <c r="B48" s="385" t="s">
        <v>3087</v>
      </c>
      <c r="C48" s="385" t="s">
        <v>2513</v>
      </c>
      <c r="D48" s="386">
        <v>24</v>
      </c>
      <c r="E48" s="386" t="s">
        <v>189</v>
      </c>
      <c r="F48" s="399" t="s">
        <v>3068</v>
      </c>
      <c r="G48" s="393">
        <v>341.9409999999999</v>
      </c>
      <c r="H48" s="393">
        <f t="shared" si="0"/>
        <v>8206.583999999999</v>
      </c>
      <c r="I48" s="395"/>
    </row>
    <row r="49" spans="1:9" ht="12">
      <c r="A49" s="385" t="s">
        <v>3086</v>
      </c>
      <c r="B49" s="385" t="s">
        <v>3088</v>
      </c>
      <c r="C49" s="385" t="s">
        <v>3089</v>
      </c>
      <c r="D49" s="386">
        <v>4</v>
      </c>
      <c r="E49" s="386" t="s">
        <v>189</v>
      </c>
      <c r="F49" s="399" t="s">
        <v>3068</v>
      </c>
      <c r="G49" s="393">
        <v>59.5815</v>
      </c>
      <c r="H49" s="393">
        <f t="shared" si="0"/>
        <v>238.326</v>
      </c>
      <c r="I49" s="395"/>
    </row>
    <row r="50" spans="1:9" ht="12">
      <c r="A50" s="385" t="s">
        <v>3086</v>
      </c>
      <c r="B50" s="385" t="s">
        <v>3090</v>
      </c>
      <c r="C50" s="385" t="s">
        <v>3091</v>
      </c>
      <c r="D50" s="386">
        <v>8</v>
      </c>
      <c r="E50" s="386" t="s">
        <v>189</v>
      </c>
      <c r="F50" s="399" t="s">
        <v>3068</v>
      </c>
      <c r="G50" s="393">
        <v>59.5815</v>
      </c>
      <c r="H50" s="393">
        <f t="shared" si="0"/>
        <v>476.652</v>
      </c>
      <c r="I50" s="395"/>
    </row>
    <row r="51" spans="1:9" ht="12">
      <c r="A51" s="385" t="s">
        <v>3092</v>
      </c>
      <c r="B51" s="385" t="s">
        <v>3093</v>
      </c>
      <c r="C51" s="385" t="s">
        <v>3094</v>
      </c>
      <c r="D51" s="386">
        <v>220</v>
      </c>
      <c r="E51" s="386" t="s">
        <v>189</v>
      </c>
      <c r="F51" s="399" t="s">
        <v>3068</v>
      </c>
      <c r="G51" s="393">
        <v>50.8875</v>
      </c>
      <c r="H51" s="393">
        <f t="shared" si="0"/>
        <v>11195.25</v>
      </c>
      <c r="I51" s="395"/>
    </row>
    <row r="52" spans="1:9" ht="12">
      <c r="A52" s="385" t="s">
        <v>3095</v>
      </c>
      <c r="B52" s="385" t="s">
        <v>3096</v>
      </c>
      <c r="C52" s="385" t="s">
        <v>2514</v>
      </c>
      <c r="D52" s="386">
        <v>220</v>
      </c>
      <c r="E52" s="386" t="s">
        <v>189</v>
      </c>
      <c r="F52" s="399" t="s">
        <v>3068</v>
      </c>
      <c r="G52" s="393">
        <v>42.561499999999995</v>
      </c>
      <c r="H52" s="393">
        <f t="shared" si="0"/>
        <v>9363.529999999999</v>
      </c>
      <c r="I52" s="395"/>
    </row>
    <row r="53" spans="1:9" ht="12">
      <c r="A53" s="385" t="s">
        <v>3097</v>
      </c>
      <c r="B53" s="385" t="s">
        <v>3098</v>
      </c>
      <c r="C53" s="385" t="s">
        <v>3099</v>
      </c>
      <c r="D53" s="386">
        <v>4</v>
      </c>
      <c r="E53" s="386" t="s">
        <v>189</v>
      </c>
      <c r="F53" s="399" t="s">
        <v>3068</v>
      </c>
      <c r="G53" s="393">
        <v>365.99899999999997</v>
      </c>
      <c r="H53" s="393">
        <f t="shared" si="0"/>
        <v>1463.9959999999999</v>
      </c>
      <c r="I53" s="395"/>
    </row>
    <row r="54" spans="1:9" ht="12">
      <c r="A54" s="385" t="s">
        <v>3100</v>
      </c>
      <c r="B54" s="385" t="s">
        <v>3101</v>
      </c>
      <c r="C54" s="385" t="s">
        <v>3102</v>
      </c>
      <c r="D54" s="386">
        <v>2</v>
      </c>
      <c r="E54" s="386" t="s">
        <v>189</v>
      </c>
      <c r="F54" s="399" t="s">
        <v>3068</v>
      </c>
      <c r="G54" s="393">
        <v>16260.77</v>
      </c>
      <c r="H54" s="393">
        <f t="shared" si="0"/>
        <v>32521.54</v>
      </c>
      <c r="I54" s="395"/>
    </row>
    <row r="55" spans="1:9" ht="12">
      <c r="A55" s="398"/>
      <c r="B55" s="398" t="s">
        <v>3103</v>
      </c>
      <c r="C55" s="398" t="s">
        <v>3104</v>
      </c>
      <c r="D55" s="386">
        <v>0</v>
      </c>
      <c r="E55" s="386"/>
      <c r="F55" s="399"/>
      <c r="G55" s="393">
        <v>0</v>
      </c>
      <c r="H55" s="393">
        <f t="shared" si="0"/>
        <v>0</v>
      </c>
      <c r="I55" s="395"/>
    </row>
    <row r="56" spans="1:9" ht="81" customHeight="1">
      <c r="A56" s="385" t="s">
        <v>3105</v>
      </c>
      <c r="B56" s="405" t="s">
        <v>616</v>
      </c>
      <c r="C56" s="405" t="s">
        <v>2515</v>
      </c>
      <c r="D56" s="386">
        <v>46</v>
      </c>
      <c r="E56" s="386" t="s">
        <v>189</v>
      </c>
      <c r="F56" s="399" t="s">
        <v>3068</v>
      </c>
      <c r="G56" s="393">
        <v>35.201499999999996</v>
      </c>
      <c r="H56" s="393">
        <f t="shared" si="0"/>
        <v>1619.2689999999998</v>
      </c>
      <c r="I56" s="395"/>
    </row>
    <row r="57" spans="1:9" ht="81" customHeight="1">
      <c r="A57" s="385" t="s">
        <v>617</v>
      </c>
      <c r="B57" s="405" t="s">
        <v>618</v>
      </c>
      <c r="C57" s="405" t="s">
        <v>2516</v>
      </c>
      <c r="D57" s="386">
        <v>286</v>
      </c>
      <c r="E57" s="386" t="s">
        <v>189</v>
      </c>
      <c r="F57" s="399" t="s">
        <v>3068</v>
      </c>
      <c r="G57" s="393">
        <v>65.76849999999999</v>
      </c>
      <c r="H57" s="393">
        <f t="shared" si="0"/>
        <v>18809.790999999997</v>
      </c>
      <c r="I57" s="395"/>
    </row>
    <row r="58" spans="1:9" ht="12">
      <c r="A58" s="385" t="s">
        <v>617</v>
      </c>
      <c r="B58" s="385" t="s">
        <v>619</v>
      </c>
      <c r="C58" s="385" t="s">
        <v>620</v>
      </c>
      <c r="D58" s="386">
        <v>235</v>
      </c>
      <c r="E58" s="386" t="s">
        <v>189</v>
      </c>
      <c r="F58" s="399" t="s">
        <v>3068</v>
      </c>
      <c r="G58" s="393">
        <v>30.601499999999998</v>
      </c>
      <c r="H58" s="393">
        <f t="shared" si="0"/>
        <v>7191.3525</v>
      </c>
      <c r="I58" s="395"/>
    </row>
    <row r="59" spans="1:9" ht="12">
      <c r="A59" s="385" t="s">
        <v>621</v>
      </c>
      <c r="B59" s="385" t="s">
        <v>757</v>
      </c>
      <c r="C59" s="385" t="s">
        <v>758</v>
      </c>
      <c r="D59" s="386">
        <v>56</v>
      </c>
      <c r="E59" s="386" t="s">
        <v>759</v>
      </c>
      <c r="F59" s="399" t="s">
        <v>3068</v>
      </c>
      <c r="G59" s="393">
        <v>35.201499999999996</v>
      </c>
      <c r="H59" s="393">
        <f t="shared" si="0"/>
        <v>1971.2839999999997</v>
      </c>
      <c r="I59" s="395"/>
    </row>
    <row r="60" spans="1:9" ht="79.5" customHeight="1">
      <c r="A60" s="385" t="s">
        <v>760</v>
      </c>
      <c r="B60" s="405" t="s">
        <v>761</v>
      </c>
      <c r="C60" s="405" t="s">
        <v>3487</v>
      </c>
      <c r="D60" s="386">
        <v>14</v>
      </c>
      <c r="E60" s="386" t="s">
        <v>189</v>
      </c>
      <c r="F60" s="399" t="s">
        <v>3068</v>
      </c>
      <c r="G60" s="393">
        <v>35.201499999999996</v>
      </c>
      <c r="H60" s="393">
        <f t="shared" si="0"/>
        <v>492.8209999999999</v>
      </c>
      <c r="I60" s="395"/>
    </row>
    <row r="61" spans="1:9" ht="48">
      <c r="A61" s="385" t="s">
        <v>760</v>
      </c>
      <c r="B61" s="405" t="s">
        <v>3488</v>
      </c>
      <c r="C61" s="405" t="s">
        <v>3489</v>
      </c>
      <c r="D61" s="386">
        <v>93</v>
      </c>
      <c r="E61" s="386" t="s">
        <v>189</v>
      </c>
      <c r="F61" s="399" t="s">
        <v>3068</v>
      </c>
      <c r="G61" s="393">
        <v>35.201499999999996</v>
      </c>
      <c r="H61" s="393">
        <f t="shared" si="0"/>
        <v>3273.7394999999997</v>
      </c>
      <c r="I61" s="395"/>
    </row>
    <row r="62" spans="1:9" ht="12">
      <c r="A62" s="385" t="s">
        <v>3490</v>
      </c>
      <c r="B62" s="385" t="s">
        <v>3491</v>
      </c>
      <c r="C62" s="385" t="s">
        <v>3492</v>
      </c>
      <c r="D62" s="386">
        <v>12</v>
      </c>
      <c r="E62" s="386" t="s">
        <v>189</v>
      </c>
      <c r="F62" s="399" t="s">
        <v>3068</v>
      </c>
      <c r="G62" s="393">
        <v>48.311499999999995</v>
      </c>
      <c r="H62" s="393">
        <f t="shared" si="0"/>
        <v>579.7379999999999</v>
      </c>
      <c r="I62" s="395"/>
    </row>
    <row r="63" spans="1:9" ht="24.75" customHeight="1">
      <c r="A63" s="385" t="s">
        <v>3493</v>
      </c>
      <c r="B63" s="398" t="s">
        <v>3494</v>
      </c>
      <c r="C63" s="398" t="s">
        <v>3495</v>
      </c>
      <c r="D63" s="386">
        <v>1</v>
      </c>
      <c r="E63" s="386" t="s">
        <v>3057</v>
      </c>
      <c r="F63" s="399"/>
      <c r="G63" s="393">
        <v>18568.9695</v>
      </c>
      <c r="H63" s="393">
        <f t="shared" si="0"/>
        <v>18568.9695</v>
      </c>
      <c r="I63" s="395"/>
    </row>
    <row r="64" spans="1:9" ht="105" customHeight="1">
      <c r="A64" s="398"/>
      <c r="B64" s="406" t="s">
        <v>2517</v>
      </c>
      <c r="C64" s="406" t="s">
        <v>2518</v>
      </c>
      <c r="D64" s="386">
        <v>0</v>
      </c>
      <c r="E64" s="386"/>
      <c r="F64" s="399"/>
      <c r="G64" s="393">
        <v>0</v>
      </c>
      <c r="H64" s="393">
        <f t="shared" si="0"/>
        <v>0</v>
      </c>
      <c r="I64" s="395"/>
    </row>
    <row r="65" spans="1:9" ht="14.25" customHeight="1">
      <c r="A65" s="385" t="s">
        <v>3497</v>
      </c>
      <c r="B65" s="385" t="s">
        <v>3498</v>
      </c>
      <c r="C65" s="385" t="s">
        <v>2519</v>
      </c>
      <c r="D65" s="386">
        <v>0</v>
      </c>
      <c r="E65" s="386" t="s">
        <v>3499</v>
      </c>
      <c r="F65" s="399"/>
      <c r="G65" s="393">
        <v>0</v>
      </c>
      <c r="H65" s="393">
        <f t="shared" si="0"/>
        <v>0</v>
      </c>
      <c r="I65" s="395"/>
    </row>
    <row r="66" spans="1:9" ht="91.5" customHeight="1">
      <c r="A66" s="386"/>
      <c r="B66" s="397" t="s">
        <v>3500</v>
      </c>
      <c r="C66" s="407" t="s">
        <v>2520</v>
      </c>
      <c r="D66" s="386">
        <v>0</v>
      </c>
      <c r="E66" s="386"/>
      <c r="F66" s="399"/>
      <c r="G66" s="393">
        <v>0</v>
      </c>
      <c r="H66" s="393">
        <f t="shared" si="0"/>
        <v>0</v>
      </c>
      <c r="I66" s="395"/>
    </row>
    <row r="67" spans="1:9" ht="12">
      <c r="A67" s="398" t="s">
        <v>3501</v>
      </c>
      <c r="B67" s="398" t="s">
        <v>3502</v>
      </c>
      <c r="C67" s="398" t="s">
        <v>3502</v>
      </c>
      <c r="D67" s="386">
        <v>4000</v>
      </c>
      <c r="E67" s="386" t="s">
        <v>1236</v>
      </c>
      <c r="F67" s="399" t="s">
        <v>3003</v>
      </c>
      <c r="G67" s="393">
        <v>0.6784999999999999</v>
      </c>
      <c r="H67" s="393">
        <f t="shared" si="0"/>
        <v>2713.9999999999995</v>
      </c>
      <c r="I67" s="395"/>
    </row>
    <row r="68" spans="1:9" ht="12">
      <c r="A68" s="398" t="s">
        <v>3503</v>
      </c>
      <c r="B68" s="398" t="s">
        <v>3504</v>
      </c>
      <c r="C68" s="398" t="s">
        <v>3505</v>
      </c>
      <c r="D68" s="386">
        <v>64000</v>
      </c>
      <c r="E68" s="386" t="s">
        <v>1236</v>
      </c>
      <c r="F68" s="399" t="s">
        <v>3003</v>
      </c>
      <c r="G68" s="393">
        <v>0.9544999999999999</v>
      </c>
      <c r="H68" s="393">
        <f t="shared" si="0"/>
        <v>61087.99999999999</v>
      </c>
      <c r="I68" s="395"/>
    </row>
    <row r="69" spans="1:9" ht="12">
      <c r="A69" s="398" t="s">
        <v>3506</v>
      </c>
      <c r="B69" s="398" t="s">
        <v>3507</v>
      </c>
      <c r="C69" s="398" t="s">
        <v>3507</v>
      </c>
      <c r="D69" s="386">
        <v>4000</v>
      </c>
      <c r="E69" s="386" t="s">
        <v>1236</v>
      </c>
      <c r="F69" s="399" t="s">
        <v>3003</v>
      </c>
      <c r="G69" s="393">
        <v>1.495</v>
      </c>
      <c r="H69" s="393">
        <f t="shared" si="0"/>
        <v>5980</v>
      </c>
      <c r="I69" s="395"/>
    </row>
    <row r="70" spans="1:9" ht="12">
      <c r="A70" s="398" t="s">
        <v>3508</v>
      </c>
      <c r="B70" s="398" t="s">
        <v>978</v>
      </c>
      <c r="C70" s="398" t="s">
        <v>978</v>
      </c>
      <c r="D70" s="386">
        <v>13000</v>
      </c>
      <c r="E70" s="386" t="s">
        <v>1236</v>
      </c>
      <c r="F70" s="408" t="s">
        <v>979</v>
      </c>
      <c r="G70" s="393">
        <v>1.817</v>
      </c>
      <c r="H70" s="393">
        <f aca="true" t="shared" si="1" ref="H70:H133">G70*D70</f>
        <v>23621</v>
      </c>
      <c r="I70" s="395"/>
    </row>
    <row r="71" spans="1:9" ht="12">
      <c r="A71" s="385" t="s">
        <v>980</v>
      </c>
      <c r="B71" s="385" t="s">
        <v>981</v>
      </c>
      <c r="C71" s="385" t="s">
        <v>982</v>
      </c>
      <c r="D71" s="386">
        <v>6</v>
      </c>
      <c r="E71" s="386" t="s">
        <v>983</v>
      </c>
      <c r="F71" s="399" t="s">
        <v>3068</v>
      </c>
      <c r="G71" s="393">
        <v>538.361</v>
      </c>
      <c r="H71" s="393">
        <f t="shared" si="1"/>
        <v>3230.166</v>
      </c>
      <c r="I71" s="395"/>
    </row>
    <row r="72" spans="1:9" ht="12">
      <c r="A72" s="402"/>
      <c r="B72" s="385" t="s">
        <v>2605</v>
      </c>
      <c r="C72" s="385" t="s">
        <v>2606</v>
      </c>
      <c r="D72" s="403">
        <v>0</v>
      </c>
      <c r="E72" s="403"/>
      <c r="F72" s="399"/>
      <c r="G72" s="393">
        <v>0</v>
      </c>
      <c r="H72" s="393">
        <f t="shared" si="1"/>
        <v>0</v>
      </c>
      <c r="I72" s="395"/>
    </row>
    <row r="73" spans="1:9" ht="12">
      <c r="A73" s="404"/>
      <c r="B73" s="404"/>
      <c r="C73" s="404"/>
      <c r="D73" s="404">
        <v>0</v>
      </c>
      <c r="E73" s="404"/>
      <c r="F73" s="399"/>
      <c r="G73" s="393">
        <v>0</v>
      </c>
      <c r="H73" s="393">
        <f t="shared" si="1"/>
        <v>0</v>
      </c>
      <c r="I73" s="395"/>
    </row>
    <row r="74" spans="1:9" ht="12">
      <c r="A74" s="385" t="s">
        <v>984</v>
      </c>
      <c r="B74" s="385" t="s">
        <v>985</v>
      </c>
      <c r="C74" s="385" t="s">
        <v>986</v>
      </c>
      <c r="D74" s="386">
        <v>0</v>
      </c>
      <c r="E74" s="386"/>
      <c r="F74" s="399"/>
      <c r="G74" s="393">
        <v>0</v>
      </c>
      <c r="H74" s="393">
        <f t="shared" si="1"/>
        <v>0</v>
      </c>
      <c r="I74" s="395"/>
    </row>
    <row r="75" spans="1:9" ht="12">
      <c r="A75" s="385" t="s">
        <v>987</v>
      </c>
      <c r="B75" s="385" t="s">
        <v>988</v>
      </c>
      <c r="C75" s="385" t="s">
        <v>989</v>
      </c>
      <c r="D75" s="386">
        <v>1</v>
      </c>
      <c r="E75" s="386" t="s">
        <v>189</v>
      </c>
      <c r="F75" s="399" t="s">
        <v>990</v>
      </c>
      <c r="G75" s="393">
        <v>194.0625</v>
      </c>
      <c r="H75" s="393">
        <f t="shared" si="1"/>
        <v>194.0625</v>
      </c>
      <c r="I75" s="395"/>
    </row>
    <row r="76" spans="1:9" ht="12">
      <c r="A76" s="385" t="s">
        <v>991</v>
      </c>
      <c r="B76" s="385" t="s">
        <v>992</v>
      </c>
      <c r="C76" s="385" t="s">
        <v>993</v>
      </c>
      <c r="D76" s="386">
        <v>1</v>
      </c>
      <c r="E76" s="386" t="s">
        <v>189</v>
      </c>
      <c r="F76" s="399" t="s">
        <v>990</v>
      </c>
      <c r="G76" s="393">
        <v>245.617</v>
      </c>
      <c r="H76" s="393">
        <f t="shared" si="1"/>
        <v>245.617</v>
      </c>
      <c r="I76" s="395"/>
    </row>
    <row r="77" spans="1:9" ht="12">
      <c r="A77" s="385" t="s">
        <v>994</v>
      </c>
      <c r="B77" s="385" t="s">
        <v>995</v>
      </c>
      <c r="C77" s="385" t="s">
        <v>996</v>
      </c>
      <c r="D77" s="386">
        <v>1</v>
      </c>
      <c r="E77" s="386" t="s">
        <v>189</v>
      </c>
      <c r="F77" s="399" t="s">
        <v>990</v>
      </c>
      <c r="G77" s="393">
        <v>273.9185</v>
      </c>
      <c r="H77" s="393">
        <f t="shared" si="1"/>
        <v>273.9185</v>
      </c>
      <c r="I77" s="395"/>
    </row>
    <row r="78" spans="1:9" ht="12">
      <c r="A78" s="385" t="s">
        <v>997</v>
      </c>
      <c r="B78" s="385" t="s">
        <v>998</v>
      </c>
      <c r="C78" s="385" t="s">
        <v>999</v>
      </c>
      <c r="D78" s="386">
        <v>1</v>
      </c>
      <c r="E78" s="386" t="s">
        <v>189</v>
      </c>
      <c r="F78" s="399" t="s">
        <v>990</v>
      </c>
      <c r="G78" s="393">
        <v>247.58349999999996</v>
      </c>
      <c r="H78" s="393">
        <f t="shared" si="1"/>
        <v>247.58349999999996</v>
      </c>
      <c r="I78" s="395"/>
    </row>
    <row r="79" spans="1:9" ht="12">
      <c r="A79" s="385" t="s">
        <v>1000</v>
      </c>
      <c r="B79" s="385" t="s">
        <v>1001</v>
      </c>
      <c r="C79" s="385" t="s">
        <v>1002</v>
      </c>
      <c r="D79" s="386">
        <v>1</v>
      </c>
      <c r="E79" s="386" t="s">
        <v>189</v>
      </c>
      <c r="F79" s="399" t="s">
        <v>990</v>
      </c>
      <c r="G79" s="393">
        <v>236.54349999999997</v>
      </c>
      <c r="H79" s="393">
        <f t="shared" si="1"/>
        <v>236.54349999999997</v>
      </c>
      <c r="I79" s="395"/>
    </row>
    <row r="80" spans="1:9" ht="12">
      <c r="A80" s="385" t="s">
        <v>1003</v>
      </c>
      <c r="B80" s="385" t="s">
        <v>1004</v>
      </c>
      <c r="C80" s="385" t="s">
        <v>1005</v>
      </c>
      <c r="D80" s="386">
        <v>3</v>
      </c>
      <c r="E80" s="386" t="s">
        <v>189</v>
      </c>
      <c r="F80" s="399" t="s">
        <v>990</v>
      </c>
      <c r="G80" s="393">
        <v>335.9265</v>
      </c>
      <c r="H80" s="393">
        <f t="shared" si="1"/>
        <v>1007.7794999999999</v>
      </c>
      <c r="I80" s="395"/>
    </row>
    <row r="81" spans="1:9" ht="12">
      <c r="A81" s="385" t="s">
        <v>1006</v>
      </c>
      <c r="B81" s="385" t="s">
        <v>1007</v>
      </c>
      <c r="C81" s="385" t="s">
        <v>1008</v>
      </c>
      <c r="D81" s="386">
        <v>3</v>
      </c>
      <c r="E81" s="386" t="s">
        <v>189</v>
      </c>
      <c r="F81" s="399" t="s">
        <v>990</v>
      </c>
      <c r="G81" s="393">
        <v>174.6965</v>
      </c>
      <c r="H81" s="393">
        <f t="shared" si="1"/>
        <v>524.0894999999999</v>
      </c>
      <c r="I81" s="395"/>
    </row>
    <row r="82" spans="1:9" ht="12">
      <c r="A82" s="385" t="s">
        <v>1009</v>
      </c>
      <c r="B82" s="385" t="s">
        <v>1010</v>
      </c>
      <c r="C82" s="385" t="s">
        <v>2521</v>
      </c>
      <c r="D82" s="386">
        <v>3</v>
      </c>
      <c r="E82" s="386" t="s">
        <v>189</v>
      </c>
      <c r="F82" s="399" t="s">
        <v>990</v>
      </c>
      <c r="G82" s="393">
        <v>501.584</v>
      </c>
      <c r="H82" s="393">
        <f t="shared" si="1"/>
        <v>1504.752</v>
      </c>
      <c r="I82" s="395"/>
    </row>
    <row r="83" spans="1:9" ht="12">
      <c r="A83" s="385" t="s">
        <v>1011</v>
      </c>
      <c r="B83" s="385" t="s">
        <v>1012</v>
      </c>
      <c r="C83" s="385" t="s">
        <v>1013</v>
      </c>
      <c r="D83" s="386">
        <v>3</v>
      </c>
      <c r="E83" s="386" t="s">
        <v>189</v>
      </c>
      <c r="F83" s="399" t="s">
        <v>990</v>
      </c>
      <c r="G83" s="393">
        <v>667.23</v>
      </c>
      <c r="H83" s="393">
        <f t="shared" si="1"/>
        <v>2001.69</v>
      </c>
      <c r="I83" s="395"/>
    </row>
    <row r="84" spans="1:9" ht="12">
      <c r="A84" s="385" t="s">
        <v>1014</v>
      </c>
      <c r="B84" s="385" t="s">
        <v>1015</v>
      </c>
      <c r="C84" s="385" t="s">
        <v>1016</v>
      </c>
      <c r="D84" s="386">
        <v>1</v>
      </c>
      <c r="E84" s="386" t="s">
        <v>983</v>
      </c>
      <c r="F84" s="399" t="s">
        <v>990</v>
      </c>
      <c r="G84" s="393">
        <v>565.6275</v>
      </c>
      <c r="H84" s="393">
        <f t="shared" si="1"/>
        <v>565.6275</v>
      </c>
      <c r="I84" s="395"/>
    </row>
    <row r="85" spans="1:9" ht="12">
      <c r="A85" s="385" t="s">
        <v>1017</v>
      </c>
      <c r="B85" s="385" t="s">
        <v>1018</v>
      </c>
      <c r="C85" s="385" t="s">
        <v>1019</v>
      </c>
      <c r="D85" s="386">
        <v>1</v>
      </c>
      <c r="E85" s="386" t="s">
        <v>983</v>
      </c>
      <c r="F85" s="399" t="s">
        <v>990</v>
      </c>
      <c r="G85" s="393">
        <v>14664.489499999998</v>
      </c>
      <c r="H85" s="393">
        <f t="shared" si="1"/>
        <v>14664.489499999998</v>
      </c>
      <c r="I85" s="395"/>
    </row>
    <row r="86" spans="1:9" ht="12">
      <c r="A86" s="385" t="s">
        <v>1020</v>
      </c>
      <c r="B86" s="385" t="s">
        <v>1021</v>
      </c>
      <c r="C86" s="385" t="s">
        <v>2522</v>
      </c>
      <c r="D86" s="386">
        <v>0</v>
      </c>
      <c r="E86" s="386" t="s">
        <v>189</v>
      </c>
      <c r="F86" s="399" t="s">
        <v>990</v>
      </c>
      <c r="G86" s="393">
        <v>1263.735</v>
      </c>
      <c r="H86" s="393">
        <f t="shared" si="1"/>
        <v>0</v>
      </c>
      <c r="I86" s="395"/>
    </row>
    <row r="87" spans="1:9" ht="12">
      <c r="A87" s="385" t="s">
        <v>1022</v>
      </c>
      <c r="B87" s="385" t="s">
        <v>1023</v>
      </c>
      <c r="C87" s="385" t="s">
        <v>1024</v>
      </c>
      <c r="D87" s="386">
        <v>844</v>
      </c>
      <c r="E87" s="386" t="s">
        <v>189</v>
      </c>
      <c r="F87" s="399" t="s">
        <v>990</v>
      </c>
      <c r="G87" s="393">
        <v>26.725999999999996</v>
      </c>
      <c r="H87" s="393">
        <f t="shared" si="1"/>
        <v>22556.743999999995</v>
      </c>
      <c r="I87" s="395"/>
    </row>
    <row r="88" spans="1:9" ht="12">
      <c r="A88" s="385" t="s">
        <v>1025</v>
      </c>
      <c r="B88" s="385" t="s">
        <v>1026</v>
      </c>
      <c r="C88" s="385" t="s">
        <v>1027</v>
      </c>
      <c r="D88" s="386">
        <v>174</v>
      </c>
      <c r="E88" s="386" t="s">
        <v>189</v>
      </c>
      <c r="F88" s="399" t="s">
        <v>990</v>
      </c>
      <c r="G88" s="393">
        <v>39.169</v>
      </c>
      <c r="H88" s="393">
        <f t="shared" si="1"/>
        <v>6815.405999999999</v>
      </c>
      <c r="I88" s="395"/>
    </row>
    <row r="89" spans="1:9" ht="12">
      <c r="A89" s="385" t="s">
        <v>1028</v>
      </c>
      <c r="B89" s="385" t="s">
        <v>1029</v>
      </c>
      <c r="C89" s="385" t="s">
        <v>1030</v>
      </c>
      <c r="D89" s="386">
        <v>730</v>
      </c>
      <c r="E89" s="386" t="s">
        <v>189</v>
      </c>
      <c r="F89" s="399" t="s">
        <v>990</v>
      </c>
      <c r="G89" s="393">
        <v>26.725999999999996</v>
      </c>
      <c r="H89" s="393">
        <f t="shared" si="1"/>
        <v>19509.979999999996</v>
      </c>
      <c r="I89" s="395"/>
    </row>
    <row r="90" spans="1:9" ht="12">
      <c r="A90" s="385" t="s">
        <v>1031</v>
      </c>
      <c r="B90" s="385" t="s">
        <v>1032</v>
      </c>
      <c r="C90" s="385" t="s">
        <v>2523</v>
      </c>
      <c r="D90" s="386">
        <v>912</v>
      </c>
      <c r="E90" s="386" t="s">
        <v>189</v>
      </c>
      <c r="F90" s="399" t="s">
        <v>990</v>
      </c>
      <c r="G90" s="393">
        <v>66.78049999999999</v>
      </c>
      <c r="H90" s="393">
        <f t="shared" si="1"/>
        <v>60903.81599999999</v>
      </c>
      <c r="I90" s="395"/>
    </row>
    <row r="91" spans="1:9" ht="12">
      <c r="A91" s="385" t="s">
        <v>1033</v>
      </c>
      <c r="B91" s="385" t="s">
        <v>1034</v>
      </c>
      <c r="C91" s="385" t="s">
        <v>2524</v>
      </c>
      <c r="D91" s="386">
        <v>468</v>
      </c>
      <c r="E91" s="386" t="s">
        <v>189</v>
      </c>
      <c r="F91" s="399" t="s">
        <v>990</v>
      </c>
      <c r="G91" s="393">
        <v>92.9775</v>
      </c>
      <c r="H91" s="393">
        <f t="shared" si="1"/>
        <v>43513.47</v>
      </c>
      <c r="I91" s="395"/>
    </row>
    <row r="92" spans="1:9" ht="12">
      <c r="A92" s="385" t="s">
        <v>1035</v>
      </c>
      <c r="B92" s="385" t="s">
        <v>1036</v>
      </c>
      <c r="C92" s="385" t="s">
        <v>1037</v>
      </c>
      <c r="D92" s="386">
        <v>14</v>
      </c>
      <c r="E92" s="386" t="s">
        <v>189</v>
      </c>
      <c r="F92" s="399" t="s">
        <v>990</v>
      </c>
      <c r="G92" s="393">
        <v>335.9265</v>
      </c>
      <c r="H92" s="393">
        <f t="shared" si="1"/>
        <v>4702.971</v>
      </c>
      <c r="I92" s="395"/>
    </row>
    <row r="93" spans="1:9" ht="12">
      <c r="A93" s="385" t="s">
        <v>1038</v>
      </c>
      <c r="B93" s="385" t="s">
        <v>1039</v>
      </c>
      <c r="C93" s="385" t="s">
        <v>1040</v>
      </c>
      <c r="D93" s="386">
        <v>0</v>
      </c>
      <c r="E93" s="386"/>
      <c r="F93" s="399"/>
      <c r="G93" s="393">
        <v>0</v>
      </c>
      <c r="H93" s="393">
        <f t="shared" si="1"/>
        <v>0</v>
      </c>
      <c r="I93" s="395"/>
    </row>
    <row r="94" spans="1:9" ht="12">
      <c r="A94" s="398" t="s">
        <v>1041</v>
      </c>
      <c r="B94" s="409" t="s">
        <v>1042</v>
      </c>
      <c r="C94" s="409" t="s">
        <v>1042</v>
      </c>
      <c r="D94" s="386">
        <v>5</v>
      </c>
      <c r="E94" s="386" t="s">
        <v>189</v>
      </c>
      <c r="F94" s="399" t="s">
        <v>990</v>
      </c>
      <c r="G94" s="393">
        <v>38.87</v>
      </c>
      <c r="H94" s="393">
        <f t="shared" si="1"/>
        <v>194.35</v>
      </c>
      <c r="I94" s="395"/>
    </row>
    <row r="95" spans="1:9" ht="12">
      <c r="A95" s="398" t="s">
        <v>1043</v>
      </c>
      <c r="B95" s="409" t="s">
        <v>1044</v>
      </c>
      <c r="C95" s="409" t="s">
        <v>1044</v>
      </c>
      <c r="D95" s="386">
        <v>5</v>
      </c>
      <c r="E95" s="386" t="s">
        <v>189</v>
      </c>
      <c r="F95" s="399" t="s">
        <v>990</v>
      </c>
      <c r="G95" s="393">
        <v>47.70199999999999</v>
      </c>
      <c r="H95" s="393">
        <f t="shared" si="1"/>
        <v>238.50999999999996</v>
      </c>
      <c r="I95" s="395"/>
    </row>
    <row r="96" spans="1:9" ht="12">
      <c r="A96" s="398" t="s">
        <v>1045</v>
      </c>
      <c r="B96" s="409" t="s">
        <v>1046</v>
      </c>
      <c r="C96" s="409" t="s">
        <v>1046</v>
      </c>
      <c r="D96" s="386">
        <v>5</v>
      </c>
      <c r="E96" s="386" t="s">
        <v>189</v>
      </c>
      <c r="F96" s="399" t="s">
        <v>990</v>
      </c>
      <c r="G96" s="393">
        <v>51.013999999999996</v>
      </c>
      <c r="H96" s="393">
        <f t="shared" si="1"/>
        <v>255.07</v>
      </c>
      <c r="I96" s="395"/>
    </row>
    <row r="97" spans="1:9" ht="12">
      <c r="A97" s="398" t="s">
        <v>1047</v>
      </c>
      <c r="B97" s="409" t="s">
        <v>1048</v>
      </c>
      <c r="C97" s="409" t="s">
        <v>1048</v>
      </c>
      <c r="D97" s="386">
        <v>2</v>
      </c>
      <c r="E97" s="386" t="s">
        <v>189</v>
      </c>
      <c r="F97" s="399" t="s">
        <v>990</v>
      </c>
      <c r="G97" s="393">
        <v>88.5615</v>
      </c>
      <c r="H97" s="393">
        <f t="shared" si="1"/>
        <v>177.123</v>
      </c>
      <c r="I97" s="395"/>
    </row>
    <row r="98" spans="1:9" ht="12">
      <c r="A98" s="385" t="s">
        <v>1049</v>
      </c>
      <c r="B98" s="385" t="s">
        <v>1050</v>
      </c>
      <c r="C98" s="385" t="s">
        <v>1051</v>
      </c>
      <c r="D98" s="386">
        <v>1</v>
      </c>
      <c r="E98" s="386" t="s">
        <v>189</v>
      </c>
      <c r="F98" s="399" t="s">
        <v>990</v>
      </c>
      <c r="G98" s="393">
        <v>566.0645</v>
      </c>
      <c r="H98" s="393">
        <f t="shared" si="1"/>
        <v>566.0645</v>
      </c>
      <c r="I98" s="395"/>
    </row>
    <row r="99" spans="1:9" ht="12">
      <c r="A99" s="385" t="s">
        <v>1052</v>
      </c>
      <c r="B99" s="385" t="s">
        <v>1053</v>
      </c>
      <c r="C99" s="385" t="s">
        <v>2525</v>
      </c>
      <c r="D99" s="386">
        <v>20</v>
      </c>
      <c r="E99" s="386" t="s">
        <v>189</v>
      </c>
      <c r="F99" s="399" t="s">
        <v>990</v>
      </c>
      <c r="G99" s="393">
        <v>566.0645</v>
      </c>
      <c r="H99" s="393">
        <f t="shared" si="1"/>
        <v>11321.289999999999</v>
      </c>
      <c r="I99" s="395"/>
    </row>
    <row r="100" spans="1:9" ht="12">
      <c r="A100" s="385" t="s">
        <v>1054</v>
      </c>
      <c r="B100" s="398" t="s">
        <v>3494</v>
      </c>
      <c r="C100" s="398" t="s">
        <v>3495</v>
      </c>
      <c r="D100" s="386">
        <v>1</v>
      </c>
      <c r="E100" s="386" t="s">
        <v>3057</v>
      </c>
      <c r="F100" s="399"/>
      <c r="G100" s="393">
        <v>6846.789499999999</v>
      </c>
      <c r="H100" s="393">
        <f t="shared" si="1"/>
        <v>6846.789499999999</v>
      </c>
      <c r="I100" s="395"/>
    </row>
    <row r="101" spans="1:9" ht="84">
      <c r="A101" s="398"/>
      <c r="B101" s="406" t="s">
        <v>1055</v>
      </c>
      <c r="C101" s="406" t="s">
        <v>552</v>
      </c>
      <c r="D101" s="386"/>
      <c r="E101" s="386"/>
      <c r="F101" s="399"/>
      <c r="G101" s="393">
        <v>0</v>
      </c>
      <c r="H101" s="393">
        <f t="shared" si="1"/>
        <v>0</v>
      </c>
      <c r="I101" s="395"/>
    </row>
    <row r="102" spans="1:9" ht="12">
      <c r="A102" s="385" t="s">
        <v>1056</v>
      </c>
      <c r="B102" s="385" t="s">
        <v>1057</v>
      </c>
      <c r="C102" s="385" t="s">
        <v>1058</v>
      </c>
      <c r="D102" s="386"/>
      <c r="E102" s="386"/>
      <c r="F102" s="399"/>
      <c r="G102" s="393">
        <v>0</v>
      </c>
      <c r="H102" s="393">
        <f t="shared" si="1"/>
        <v>0</v>
      </c>
      <c r="I102" s="395"/>
    </row>
    <row r="103" spans="1:9" ht="76.5" customHeight="1">
      <c r="A103" s="386"/>
      <c r="B103" s="397" t="s">
        <v>3500</v>
      </c>
      <c r="C103" s="407" t="s">
        <v>553</v>
      </c>
      <c r="D103" s="386"/>
      <c r="E103" s="386"/>
      <c r="F103" s="399"/>
      <c r="G103" s="393">
        <v>0</v>
      </c>
      <c r="H103" s="393">
        <f t="shared" si="1"/>
        <v>0</v>
      </c>
      <c r="I103" s="395"/>
    </row>
    <row r="104" spans="1:9" ht="12">
      <c r="A104" s="398" t="s">
        <v>1059</v>
      </c>
      <c r="B104" s="398" t="s">
        <v>1060</v>
      </c>
      <c r="C104" s="398" t="s">
        <v>1060</v>
      </c>
      <c r="D104" s="386">
        <v>2000</v>
      </c>
      <c r="E104" s="386" t="s">
        <v>3002</v>
      </c>
      <c r="F104" s="399" t="s">
        <v>3003</v>
      </c>
      <c r="G104" s="393">
        <v>1.38</v>
      </c>
      <c r="H104" s="393">
        <f t="shared" si="1"/>
        <v>2760</v>
      </c>
      <c r="I104" s="395"/>
    </row>
    <row r="105" spans="1:9" ht="12">
      <c r="A105" s="398" t="s">
        <v>1061</v>
      </c>
      <c r="B105" s="398" t="s">
        <v>1062</v>
      </c>
      <c r="C105" s="398" t="s">
        <v>1062</v>
      </c>
      <c r="D105" s="386">
        <v>1500</v>
      </c>
      <c r="E105" s="386" t="s">
        <v>3002</v>
      </c>
      <c r="F105" s="399" t="s">
        <v>3003</v>
      </c>
      <c r="G105" s="393">
        <v>0.9429999999999998</v>
      </c>
      <c r="H105" s="393">
        <f t="shared" si="1"/>
        <v>1414.4999999999998</v>
      </c>
      <c r="I105" s="395"/>
    </row>
    <row r="106" spans="1:9" ht="12">
      <c r="A106" s="398" t="s">
        <v>1063</v>
      </c>
      <c r="B106" s="398" t="s">
        <v>1064</v>
      </c>
      <c r="C106" s="398" t="s">
        <v>1064</v>
      </c>
      <c r="D106" s="386">
        <v>2000</v>
      </c>
      <c r="E106" s="386" t="s">
        <v>3002</v>
      </c>
      <c r="F106" s="399" t="s">
        <v>3003</v>
      </c>
      <c r="G106" s="393">
        <v>1.3225</v>
      </c>
      <c r="H106" s="393">
        <f t="shared" si="1"/>
        <v>2645</v>
      </c>
      <c r="I106" s="395"/>
    </row>
    <row r="107" spans="1:9" ht="12">
      <c r="A107" s="398" t="s">
        <v>1065</v>
      </c>
      <c r="B107" s="398" t="s">
        <v>1066</v>
      </c>
      <c r="C107" s="398" t="s">
        <v>1066</v>
      </c>
      <c r="D107" s="386">
        <v>20000</v>
      </c>
      <c r="E107" s="386" t="s">
        <v>3002</v>
      </c>
      <c r="F107" s="399" t="s">
        <v>3003</v>
      </c>
      <c r="G107" s="393">
        <v>0.8164999999999999</v>
      </c>
      <c r="H107" s="393">
        <f t="shared" si="1"/>
        <v>16329.999999999998</v>
      </c>
      <c r="I107" s="395"/>
    </row>
    <row r="108" spans="1:9" ht="12">
      <c r="A108" s="398" t="s">
        <v>1067</v>
      </c>
      <c r="B108" s="398" t="s">
        <v>1068</v>
      </c>
      <c r="C108" s="398" t="s">
        <v>1068</v>
      </c>
      <c r="D108" s="386">
        <v>2500</v>
      </c>
      <c r="E108" s="386" t="s">
        <v>3002</v>
      </c>
      <c r="F108" s="399" t="s">
        <v>3003</v>
      </c>
      <c r="G108" s="393">
        <v>1.196</v>
      </c>
      <c r="H108" s="393">
        <f t="shared" si="1"/>
        <v>2990</v>
      </c>
      <c r="I108" s="395"/>
    </row>
    <row r="109" spans="1:9" ht="12">
      <c r="A109" s="402"/>
      <c r="B109" s="385" t="s">
        <v>2605</v>
      </c>
      <c r="C109" s="385" t="s">
        <v>2606</v>
      </c>
      <c r="D109" s="403"/>
      <c r="E109" s="403"/>
      <c r="F109" s="399"/>
      <c r="G109" s="393">
        <v>0</v>
      </c>
      <c r="H109" s="393">
        <f t="shared" si="1"/>
        <v>0</v>
      </c>
      <c r="I109" s="395"/>
    </row>
    <row r="110" spans="1:9" ht="12">
      <c r="A110" s="404"/>
      <c r="B110" s="404"/>
      <c r="C110" s="404"/>
      <c r="D110" s="404"/>
      <c r="E110" s="404"/>
      <c r="F110" s="399"/>
      <c r="G110" s="393">
        <v>0</v>
      </c>
      <c r="H110" s="393">
        <f t="shared" si="1"/>
        <v>0</v>
      </c>
      <c r="I110" s="395"/>
    </row>
    <row r="111" spans="1:9" ht="12">
      <c r="A111" s="385" t="s">
        <v>1069</v>
      </c>
      <c r="B111" s="385" t="s">
        <v>1070</v>
      </c>
      <c r="C111" s="385" t="s">
        <v>1071</v>
      </c>
      <c r="D111" s="410"/>
      <c r="E111" s="386"/>
      <c r="F111" s="399"/>
      <c r="G111" s="393">
        <v>0</v>
      </c>
      <c r="H111" s="393">
        <f t="shared" si="1"/>
        <v>0</v>
      </c>
      <c r="I111" s="395"/>
    </row>
    <row r="112" spans="1:9" ht="12">
      <c r="A112" s="385" t="s">
        <v>1072</v>
      </c>
      <c r="B112" s="385" t="s">
        <v>1073</v>
      </c>
      <c r="C112" s="385" t="s">
        <v>1074</v>
      </c>
      <c r="D112" s="410"/>
      <c r="E112" s="386"/>
      <c r="F112" s="399"/>
      <c r="G112" s="393">
        <v>0</v>
      </c>
      <c r="H112" s="393">
        <f t="shared" si="1"/>
        <v>0</v>
      </c>
      <c r="I112" s="395"/>
    </row>
    <row r="113" spans="1:9" ht="12">
      <c r="A113" s="398" t="s">
        <v>1075</v>
      </c>
      <c r="B113" s="398" t="s">
        <v>1076</v>
      </c>
      <c r="C113" s="398" t="s">
        <v>1077</v>
      </c>
      <c r="D113" s="386"/>
      <c r="E113" s="386" t="s">
        <v>189</v>
      </c>
      <c r="F113" s="399" t="s">
        <v>1078</v>
      </c>
      <c r="G113" s="393">
        <v>164.013</v>
      </c>
      <c r="H113" s="393">
        <f t="shared" si="1"/>
        <v>0</v>
      </c>
      <c r="I113" s="395"/>
    </row>
    <row r="114" spans="1:9" ht="12">
      <c r="A114" s="398" t="s">
        <v>1079</v>
      </c>
      <c r="B114" s="398" t="s">
        <v>1080</v>
      </c>
      <c r="C114" s="398" t="s">
        <v>1081</v>
      </c>
      <c r="D114" s="386"/>
      <c r="E114" s="386" t="s">
        <v>189</v>
      </c>
      <c r="F114" s="399" t="s">
        <v>1078</v>
      </c>
      <c r="G114" s="393">
        <v>231.8285</v>
      </c>
      <c r="H114" s="393">
        <f t="shared" si="1"/>
        <v>0</v>
      </c>
      <c r="I114" s="395"/>
    </row>
    <row r="115" spans="1:9" ht="12">
      <c r="A115" s="398" t="s">
        <v>1082</v>
      </c>
      <c r="B115" s="398" t="s">
        <v>1083</v>
      </c>
      <c r="C115" s="398" t="s">
        <v>3106</v>
      </c>
      <c r="D115" s="386"/>
      <c r="E115" s="386" t="s">
        <v>189</v>
      </c>
      <c r="F115" s="399" t="s">
        <v>1078</v>
      </c>
      <c r="G115" s="393">
        <v>346.3455</v>
      </c>
      <c r="H115" s="393">
        <f t="shared" si="1"/>
        <v>0</v>
      </c>
      <c r="I115" s="395"/>
    </row>
    <row r="116" spans="1:9" ht="12">
      <c r="A116" s="398" t="s">
        <v>3107</v>
      </c>
      <c r="B116" s="398" t="s">
        <v>3108</v>
      </c>
      <c r="C116" s="398" t="s">
        <v>3109</v>
      </c>
      <c r="D116" s="386">
        <v>1</v>
      </c>
      <c r="E116" s="386" t="s">
        <v>189</v>
      </c>
      <c r="F116" s="399" t="s">
        <v>1078</v>
      </c>
      <c r="G116" s="393">
        <v>386.64149999999995</v>
      </c>
      <c r="H116" s="393">
        <f t="shared" si="1"/>
        <v>386.64149999999995</v>
      </c>
      <c r="I116" s="395"/>
    </row>
    <row r="117" spans="1:9" ht="12">
      <c r="A117" s="398" t="s">
        <v>3110</v>
      </c>
      <c r="B117" s="398" t="s">
        <v>3111</v>
      </c>
      <c r="C117" s="398" t="s">
        <v>3112</v>
      </c>
      <c r="D117" s="386"/>
      <c r="E117" s="386" t="s">
        <v>189</v>
      </c>
      <c r="F117" s="399" t="s">
        <v>1078</v>
      </c>
      <c r="G117" s="393">
        <v>457.1594999999999</v>
      </c>
      <c r="H117" s="393">
        <f t="shared" si="1"/>
        <v>0</v>
      </c>
      <c r="I117" s="395"/>
    </row>
    <row r="118" spans="1:9" ht="12">
      <c r="A118" s="398" t="s">
        <v>3113</v>
      </c>
      <c r="B118" s="398" t="s">
        <v>3114</v>
      </c>
      <c r="C118" s="398" t="s">
        <v>3115</v>
      </c>
      <c r="D118" s="386"/>
      <c r="E118" s="386" t="s">
        <v>189</v>
      </c>
      <c r="F118" s="399" t="s">
        <v>1078</v>
      </c>
      <c r="G118" s="393">
        <v>523.848</v>
      </c>
      <c r="H118" s="393">
        <f t="shared" si="1"/>
        <v>0</v>
      </c>
      <c r="I118" s="395"/>
    </row>
    <row r="119" spans="1:9" ht="12">
      <c r="A119" s="385" t="s">
        <v>3116</v>
      </c>
      <c r="B119" s="385" t="s">
        <v>3117</v>
      </c>
      <c r="C119" s="385" t="s">
        <v>3118</v>
      </c>
      <c r="D119" s="410"/>
      <c r="E119" s="386"/>
      <c r="F119" s="399"/>
      <c r="G119" s="393">
        <v>0</v>
      </c>
      <c r="H119" s="393">
        <f t="shared" si="1"/>
        <v>0</v>
      </c>
      <c r="I119" s="395"/>
    </row>
    <row r="120" spans="1:9" ht="12">
      <c r="A120" s="398" t="s">
        <v>3119</v>
      </c>
      <c r="B120" s="409" t="s">
        <v>3120</v>
      </c>
      <c r="C120" s="409" t="s">
        <v>3120</v>
      </c>
      <c r="D120" s="386">
        <v>1</v>
      </c>
      <c r="E120" s="386" t="s">
        <v>189</v>
      </c>
      <c r="F120" s="399" t="s">
        <v>3043</v>
      </c>
      <c r="G120" s="393">
        <v>114.64349999999999</v>
      </c>
      <c r="H120" s="393">
        <f t="shared" si="1"/>
        <v>114.64349999999999</v>
      </c>
      <c r="I120" s="395"/>
    </row>
    <row r="121" spans="1:9" ht="12">
      <c r="A121" s="398" t="s">
        <v>3121</v>
      </c>
      <c r="B121" s="409" t="s">
        <v>3122</v>
      </c>
      <c r="C121" s="409" t="s">
        <v>3122</v>
      </c>
      <c r="D121" s="386"/>
      <c r="E121" s="386" t="s">
        <v>189</v>
      </c>
      <c r="F121" s="399" t="s">
        <v>3043</v>
      </c>
      <c r="G121" s="393">
        <v>66.286</v>
      </c>
      <c r="H121" s="393">
        <f t="shared" si="1"/>
        <v>0</v>
      </c>
      <c r="I121" s="395"/>
    </row>
    <row r="122" spans="1:9" ht="12">
      <c r="A122" s="385" t="s">
        <v>3123</v>
      </c>
      <c r="B122" s="409" t="s">
        <v>3124</v>
      </c>
      <c r="C122" s="409" t="s">
        <v>3124</v>
      </c>
      <c r="D122" s="386"/>
      <c r="E122" s="386" t="s">
        <v>189</v>
      </c>
      <c r="F122" s="399" t="s">
        <v>3043</v>
      </c>
      <c r="G122" s="393">
        <v>7.233499999999999</v>
      </c>
      <c r="H122" s="393">
        <f t="shared" si="1"/>
        <v>0</v>
      </c>
      <c r="I122" s="395"/>
    </row>
    <row r="123" spans="1:9" ht="12">
      <c r="A123" s="385" t="s">
        <v>3125</v>
      </c>
      <c r="B123" s="398" t="s">
        <v>3126</v>
      </c>
      <c r="C123" s="398" t="s">
        <v>3126</v>
      </c>
      <c r="D123" s="386">
        <v>2</v>
      </c>
      <c r="E123" s="386" t="s">
        <v>189</v>
      </c>
      <c r="F123" s="399" t="s">
        <v>3043</v>
      </c>
      <c r="G123" s="393">
        <v>18.135499999999997</v>
      </c>
      <c r="H123" s="393">
        <f t="shared" si="1"/>
        <v>36.270999999999994</v>
      </c>
      <c r="I123" s="395"/>
    </row>
    <row r="124" spans="1:9" ht="12">
      <c r="A124" s="385" t="s">
        <v>3127</v>
      </c>
      <c r="B124" s="398" t="s">
        <v>3128</v>
      </c>
      <c r="C124" s="398" t="s">
        <v>3128</v>
      </c>
      <c r="D124" s="386">
        <v>0</v>
      </c>
      <c r="E124" s="386" t="s">
        <v>189</v>
      </c>
      <c r="F124" s="399" t="s">
        <v>3043</v>
      </c>
      <c r="G124" s="393">
        <v>13.408999999999999</v>
      </c>
      <c r="H124" s="393">
        <f t="shared" si="1"/>
        <v>0</v>
      </c>
      <c r="I124" s="395"/>
    </row>
    <row r="125" spans="1:9" ht="12">
      <c r="A125" s="385" t="s">
        <v>3129</v>
      </c>
      <c r="B125" s="385" t="s">
        <v>3130</v>
      </c>
      <c r="C125" s="385" t="s">
        <v>3130</v>
      </c>
      <c r="D125" s="410">
        <v>0</v>
      </c>
      <c r="E125" s="386"/>
      <c r="F125" s="399"/>
      <c r="G125" s="393">
        <v>0</v>
      </c>
      <c r="H125" s="393">
        <f t="shared" si="1"/>
        <v>0</v>
      </c>
      <c r="I125" s="395"/>
    </row>
    <row r="126" spans="1:9" ht="12">
      <c r="A126" s="398" t="s">
        <v>3131</v>
      </c>
      <c r="B126" s="398" t="s">
        <v>3132</v>
      </c>
      <c r="C126" s="398" t="s">
        <v>3133</v>
      </c>
      <c r="D126" s="386">
        <v>40</v>
      </c>
      <c r="E126" s="386" t="s">
        <v>189</v>
      </c>
      <c r="F126" s="399" t="s">
        <v>3043</v>
      </c>
      <c r="G126" s="393">
        <v>5.4625</v>
      </c>
      <c r="H126" s="393">
        <f t="shared" si="1"/>
        <v>218.5</v>
      </c>
      <c r="I126" s="395"/>
    </row>
    <row r="127" spans="1:9" ht="12">
      <c r="A127" s="398" t="s">
        <v>3134</v>
      </c>
      <c r="B127" s="398" t="s">
        <v>3135</v>
      </c>
      <c r="C127" s="398" t="s">
        <v>3136</v>
      </c>
      <c r="D127" s="386">
        <v>40</v>
      </c>
      <c r="E127" s="386" t="s">
        <v>189</v>
      </c>
      <c r="F127" s="399" t="s">
        <v>3043</v>
      </c>
      <c r="G127" s="393">
        <v>6.785</v>
      </c>
      <c r="H127" s="393">
        <f t="shared" si="1"/>
        <v>271.4</v>
      </c>
      <c r="I127" s="395"/>
    </row>
    <row r="128" spans="1:9" ht="12">
      <c r="A128" s="385" t="s">
        <v>3137</v>
      </c>
      <c r="B128" s="398" t="s">
        <v>3138</v>
      </c>
      <c r="C128" s="398" t="s">
        <v>3139</v>
      </c>
      <c r="D128" s="386">
        <v>40</v>
      </c>
      <c r="E128" s="386" t="s">
        <v>189</v>
      </c>
      <c r="F128" s="399" t="s">
        <v>3140</v>
      </c>
      <c r="G128" s="393">
        <v>15.3065</v>
      </c>
      <c r="H128" s="393">
        <f t="shared" si="1"/>
        <v>612.26</v>
      </c>
      <c r="I128" s="395"/>
    </row>
    <row r="129" spans="1:9" ht="12">
      <c r="A129" s="385" t="s">
        <v>3141</v>
      </c>
      <c r="B129" s="385" t="s">
        <v>3142</v>
      </c>
      <c r="C129" s="385" t="s">
        <v>3143</v>
      </c>
      <c r="D129" s="410">
        <v>0</v>
      </c>
      <c r="E129" s="386"/>
      <c r="F129" s="399"/>
      <c r="G129" s="393">
        <v>0</v>
      </c>
      <c r="H129" s="393">
        <f t="shared" si="1"/>
        <v>0</v>
      </c>
      <c r="I129" s="395"/>
    </row>
    <row r="130" spans="1:9" ht="12">
      <c r="A130" s="398" t="s">
        <v>3144</v>
      </c>
      <c r="B130" s="398" t="s">
        <v>3145</v>
      </c>
      <c r="C130" s="398" t="s">
        <v>3145</v>
      </c>
      <c r="D130" s="386">
        <v>0</v>
      </c>
      <c r="E130" s="386" t="s">
        <v>3002</v>
      </c>
      <c r="F130" s="399" t="s">
        <v>3043</v>
      </c>
      <c r="G130" s="393">
        <v>2.3114999999999997</v>
      </c>
      <c r="H130" s="393">
        <f t="shared" si="1"/>
        <v>0</v>
      </c>
      <c r="I130" s="395"/>
    </row>
    <row r="131" spans="1:9" ht="12">
      <c r="A131" s="385" t="s">
        <v>3146</v>
      </c>
      <c r="B131" s="409" t="s">
        <v>3147</v>
      </c>
      <c r="C131" s="409" t="s">
        <v>3147</v>
      </c>
      <c r="D131" s="386">
        <v>3000</v>
      </c>
      <c r="E131" s="386" t="s">
        <v>3002</v>
      </c>
      <c r="F131" s="399" t="s">
        <v>3003</v>
      </c>
      <c r="G131" s="393">
        <v>1.196</v>
      </c>
      <c r="H131" s="393">
        <f t="shared" si="1"/>
        <v>3588</v>
      </c>
      <c r="I131" s="395"/>
    </row>
    <row r="132" spans="1:9" ht="12">
      <c r="A132" s="385" t="s">
        <v>3148</v>
      </c>
      <c r="B132" s="398" t="s">
        <v>3149</v>
      </c>
      <c r="C132" s="398" t="s">
        <v>554</v>
      </c>
      <c r="D132" s="386">
        <v>4</v>
      </c>
      <c r="E132" s="386" t="s">
        <v>189</v>
      </c>
      <c r="F132" s="399" t="s">
        <v>1078</v>
      </c>
      <c r="G132" s="393">
        <v>63.825</v>
      </c>
      <c r="H132" s="393">
        <f t="shared" si="1"/>
        <v>255.3</v>
      </c>
      <c r="I132" s="395"/>
    </row>
    <row r="133" spans="1:9" ht="12">
      <c r="A133" s="385" t="s">
        <v>3150</v>
      </c>
      <c r="B133" s="398" t="s">
        <v>3151</v>
      </c>
      <c r="C133" s="398" t="s">
        <v>555</v>
      </c>
      <c r="D133" s="386">
        <v>2</v>
      </c>
      <c r="E133" s="386" t="s">
        <v>189</v>
      </c>
      <c r="F133" s="399" t="s">
        <v>1078</v>
      </c>
      <c r="G133" s="393">
        <v>38.295</v>
      </c>
      <c r="H133" s="393">
        <f t="shared" si="1"/>
        <v>76.59</v>
      </c>
      <c r="I133" s="395"/>
    </row>
    <row r="134" spans="1:9" ht="12">
      <c r="A134" s="385" t="s">
        <v>3152</v>
      </c>
      <c r="B134" s="398" t="s">
        <v>3153</v>
      </c>
      <c r="C134" s="398" t="s">
        <v>3154</v>
      </c>
      <c r="D134" s="386">
        <v>4</v>
      </c>
      <c r="E134" s="386" t="s">
        <v>189</v>
      </c>
      <c r="F134" s="399" t="s">
        <v>1078</v>
      </c>
      <c r="G134" s="393">
        <v>9.5795</v>
      </c>
      <c r="H134" s="393">
        <f aca="true" t="shared" si="2" ref="H134:H197">G134*D134</f>
        <v>38.318</v>
      </c>
      <c r="I134" s="395"/>
    </row>
    <row r="135" spans="1:9" ht="12">
      <c r="A135" s="402"/>
      <c r="B135" s="385" t="s">
        <v>2605</v>
      </c>
      <c r="C135" s="385" t="s">
        <v>2606</v>
      </c>
      <c r="D135" s="403">
        <v>0</v>
      </c>
      <c r="E135" s="403"/>
      <c r="F135" s="399"/>
      <c r="G135" s="393">
        <v>0</v>
      </c>
      <c r="H135" s="393">
        <f t="shared" si="2"/>
        <v>0</v>
      </c>
      <c r="I135" s="395"/>
    </row>
    <row r="136" spans="1:9" ht="12">
      <c r="A136" s="404"/>
      <c r="B136" s="404"/>
      <c r="C136" s="404"/>
      <c r="D136" s="404">
        <v>0</v>
      </c>
      <c r="E136" s="404"/>
      <c r="F136" s="399"/>
      <c r="G136" s="393">
        <v>0</v>
      </c>
      <c r="H136" s="393">
        <f t="shared" si="2"/>
        <v>0</v>
      </c>
      <c r="I136" s="395"/>
    </row>
    <row r="137" spans="1:9" ht="12">
      <c r="A137" s="385" t="s">
        <v>3155</v>
      </c>
      <c r="B137" s="385" t="s">
        <v>3156</v>
      </c>
      <c r="C137" s="385" t="s">
        <v>556</v>
      </c>
      <c r="D137" s="386">
        <v>0</v>
      </c>
      <c r="E137" s="386"/>
      <c r="F137" s="399"/>
      <c r="G137" s="393">
        <v>0</v>
      </c>
      <c r="H137" s="393">
        <f t="shared" si="2"/>
        <v>0</v>
      </c>
      <c r="I137" s="395"/>
    </row>
    <row r="138" spans="1:9" ht="12">
      <c r="A138" s="398" t="s">
        <v>3157</v>
      </c>
      <c r="B138" s="398" t="s">
        <v>3158</v>
      </c>
      <c r="C138" s="398" t="s">
        <v>3159</v>
      </c>
      <c r="D138" s="386">
        <v>18</v>
      </c>
      <c r="E138" s="386" t="s">
        <v>3057</v>
      </c>
      <c r="F138" s="399" t="s">
        <v>3068</v>
      </c>
      <c r="G138" s="393">
        <v>285.49899999999997</v>
      </c>
      <c r="H138" s="393">
        <f t="shared" si="2"/>
        <v>5138.981999999999</v>
      </c>
      <c r="I138" s="395"/>
    </row>
    <row r="139" spans="1:9" ht="12">
      <c r="A139" s="398" t="s">
        <v>3160</v>
      </c>
      <c r="B139" s="398" t="s">
        <v>3161</v>
      </c>
      <c r="C139" s="398" t="s">
        <v>3162</v>
      </c>
      <c r="D139" s="386">
        <v>36</v>
      </c>
      <c r="E139" s="386" t="s">
        <v>189</v>
      </c>
      <c r="F139" s="399" t="s">
        <v>3068</v>
      </c>
      <c r="G139" s="393">
        <v>107.36399999999999</v>
      </c>
      <c r="H139" s="393">
        <f t="shared" si="2"/>
        <v>3865.104</v>
      </c>
      <c r="I139" s="395"/>
    </row>
    <row r="140" spans="1:9" ht="12">
      <c r="A140" s="398" t="s">
        <v>3163</v>
      </c>
      <c r="B140" s="398" t="s">
        <v>3164</v>
      </c>
      <c r="C140" s="411" t="s">
        <v>3165</v>
      </c>
      <c r="D140" s="386">
        <v>0</v>
      </c>
      <c r="E140" s="386" t="s">
        <v>189</v>
      </c>
      <c r="F140" s="399"/>
      <c r="G140" s="393">
        <v>0</v>
      </c>
      <c r="H140" s="393">
        <f t="shared" si="2"/>
        <v>0</v>
      </c>
      <c r="I140" s="395"/>
    </row>
    <row r="141" spans="1:9" ht="12">
      <c r="A141" s="398" t="s">
        <v>3166</v>
      </c>
      <c r="B141" s="398" t="s">
        <v>3167</v>
      </c>
      <c r="C141" s="398" t="s">
        <v>3168</v>
      </c>
      <c r="D141" s="386">
        <v>8</v>
      </c>
      <c r="E141" s="386" t="s">
        <v>189</v>
      </c>
      <c r="F141" s="399" t="s">
        <v>3068</v>
      </c>
      <c r="G141" s="393">
        <v>67.482</v>
      </c>
      <c r="H141" s="393">
        <f t="shared" si="2"/>
        <v>539.856</v>
      </c>
      <c r="I141" s="395"/>
    </row>
    <row r="142" spans="1:9" ht="12">
      <c r="A142" s="398" t="s">
        <v>3169</v>
      </c>
      <c r="B142" s="398" t="s">
        <v>3170</v>
      </c>
      <c r="C142" s="398" t="s">
        <v>3171</v>
      </c>
      <c r="D142" s="386">
        <v>780</v>
      </c>
      <c r="E142" s="386" t="s">
        <v>189</v>
      </c>
      <c r="F142" s="399" t="s">
        <v>3068</v>
      </c>
      <c r="G142" s="393">
        <v>89.2515</v>
      </c>
      <c r="H142" s="393">
        <f t="shared" si="2"/>
        <v>69616.17</v>
      </c>
      <c r="I142" s="395"/>
    </row>
    <row r="143" spans="1:9" ht="12">
      <c r="A143" s="398" t="s">
        <v>3172</v>
      </c>
      <c r="B143" s="398" t="s">
        <v>3173</v>
      </c>
      <c r="C143" s="398" t="s">
        <v>3174</v>
      </c>
      <c r="D143" s="386">
        <v>18</v>
      </c>
      <c r="E143" s="386" t="s">
        <v>189</v>
      </c>
      <c r="F143" s="399" t="s">
        <v>3068</v>
      </c>
      <c r="G143" s="393">
        <v>42.561499999999995</v>
      </c>
      <c r="H143" s="393">
        <f t="shared" si="2"/>
        <v>766.107</v>
      </c>
      <c r="I143" s="395"/>
    </row>
    <row r="144" spans="1:9" ht="12">
      <c r="A144" s="398" t="s">
        <v>3175</v>
      </c>
      <c r="B144" s="398" t="s">
        <v>3176</v>
      </c>
      <c r="C144" s="398" t="s">
        <v>3177</v>
      </c>
      <c r="D144" s="386">
        <v>18000</v>
      </c>
      <c r="E144" s="386" t="s">
        <v>3002</v>
      </c>
      <c r="F144" s="399" t="s">
        <v>3003</v>
      </c>
      <c r="G144" s="393">
        <v>1.3915</v>
      </c>
      <c r="H144" s="393">
        <f t="shared" si="2"/>
        <v>25047</v>
      </c>
      <c r="I144" s="395"/>
    </row>
    <row r="145" spans="1:9" ht="12">
      <c r="A145" s="398" t="s">
        <v>3178</v>
      </c>
      <c r="B145" s="398" t="s">
        <v>3179</v>
      </c>
      <c r="C145" s="398" t="s">
        <v>3180</v>
      </c>
      <c r="D145" s="386">
        <v>18</v>
      </c>
      <c r="E145" s="386" t="s">
        <v>189</v>
      </c>
      <c r="F145" s="408" t="s">
        <v>3181</v>
      </c>
      <c r="G145" s="393">
        <v>0</v>
      </c>
      <c r="H145" s="393">
        <f t="shared" si="2"/>
        <v>0</v>
      </c>
      <c r="I145" s="395"/>
    </row>
    <row r="146" spans="1:9" ht="12">
      <c r="A146" s="398" t="s">
        <v>3182</v>
      </c>
      <c r="B146" s="398" t="s">
        <v>3183</v>
      </c>
      <c r="C146" s="398" t="s">
        <v>557</v>
      </c>
      <c r="D146" s="386">
        <v>2</v>
      </c>
      <c r="E146" s="386" t="s">
        <v>3057</v>
      </c>
      <c r="F146" s="399" t="s">
        <v>3068</v>
      </c>
      <c r="G146" s="393">
        <v>195.86799999999997</v>
      </c>
      <c r="H146" s="393">
        <f t="shared" si="2"/>
        <v>391.73599999999993</v>
      </c>
      <c r="I146" s="395"/>
    </row>
    <row r="147" spans="1:9" ht="12">
      <c r="A147" s="398" t="s">
        <v>3184</v>
      </c>
      <c r="B147" s="398" t="s">
        <v>3185</v>
      </c>
      <c r="C147" s="398" t="s">
        <v>3186</v>
      </c>
      <c r="D147" s="386">
        <v>14</v>
      </c>
      <c r="E147" s="386" t="s">
        <v>3002</v>
      </c>
      <c r="F147" s="399" t="s">
        <v>3068</v>
      </c>
      <c r="G147" s="393">
        <v>59.650499999999994</v>
      </c>
      <c r="H147" s="393">
        <f t="shared" si="2"/>
        <v>835.107</v>
      </c>
      <c r="I147" s="395"/>
    </row>
    <row r="148" spans="1:9" ht="12">
      <c r="A148" s="398" t="s">
        <v>3187</v>
      </c>
      <c r="B148" s="398" t="s">
        <v>3188</v>
      </c>
      <c r="C148" s="398" t="s">
        <v>3189</v>
      </c>
      <c r="D148" s="386">
        <v>4</v>
      </c>
      <c r="E148" s="386" t="s">
        <v>189</v>
      </c>
      <c r="F148" s="399" t="s">
        <v>3068</v>
      </c>
      <c r="G148" s="393">
        <v>107.36399999999999</v>
      </c>
      <c r="H148" s="393">
        <f t="shared" si="2"/>
        <v>429.45599999999996</v>
      </c>
      <c r="I148" s="395"/>
    </row>
    <row r="149" spans="1:9" ht="12">
      <c r="A149" s="398" t="s">
        <v>3190</v>
      </c>
      <c r="B149" s="398" t="s">
        <v>3164</v>
      </c>
      <c r="C149" s="398" t="s">
        <v>3165</v>
      </c>
      <c r="D149" s="386">
        <v>0</v>
      </c>
      <c r="E149" s="386" t="s">
        <v>189</v>
      </c>
      <c r="F149" s="408" t="s">
        <v>3181</v>
      </c>
      <c r="G149" s="393">
        <v>0</v>
      </c>
      <c r="H149" s="393">
        <f t="shared" si="2"/>
        <v>0</v>
      </c>
      <c r="I149" s="395"/>
    </row>
    <row r="150" spans="1:9" ht="12">
      <c r="A150" s="398" t="s">
        <v>3191</v>
      </c>
      <c r="B150" s="398" t="s">
        <v>3173</v>
      </c>
      <c r="C150" s="398" t="s">
        <v>3174</v>
      </c>
      <c r="D150" s="386">
        <v>1</v>
      </c>
      <c r="E150" s="386" t="s">
        <v>189</v>
      </c>
      <c r="F150" s="399" t="s">
        <v>3068</v>
      </c>
      <c r="G150" s="393">
        <v>42.561499999999995</v>
      </c>
      <c r="H150" s="393">
        <f t="shared" si="2"/>
        <v>42.561499999999995</v>
      </c>
      <c r="I150" s="395"/>
    </row>
    <row r="151" spans="1:9" ht="12">
      <c r="A151" s="398" t="s">
        <v>3192</v>
      </c>
      <c r="B151" s="398" t="s">
        <v>3193</v>
      </c>
      <c r="C151" s="398" t="s">
        <v>3194</v>
      </c>
      <c r="D151" s="386">
        <v>1</v>
      </c>
      <c r="E151" s="386" t="s">
        <v>189</v>
      </c>
      <c r="F151" s="408" t="s">
        <v>3181</v>
      </c>
      <c r="G151" s="393">
        <v>0</v>
      </c>
      <c r="H151" s="393">
        <f t="shared" si="2"/>
        <v>0</v>
      </c>
      <c r="I151" s="395"/>
    </row>
    <row r="152" spans="1:9" ht="12">
      <c r="A152" s="398" t="s">
        <v>3195</v>
      </c>
      <c r="B152" s="398" t="s">
        <v>3196</v>
      </c>
      <c r="C152" s="398" t="s">
        <v>3197</v>
      </c>
      <c r="D152" s="386">
        <v>15</v>
      </c>
      <c r="E152" s="386" t="s">
        <v>3002</v>
      </c>
      <c r="F152" s="399" t="s">
        <v>3003</v>
      </c>
      <c r="G152" s="393">
        <v>1.3915</v>
      </c>
      <c r="H152" s="393">
        <f t="shared" si="2"/>
        <v>20.8725</v>
      </c>
      <c r="I152" s="395"/>
    </row>
    <row r="153" spans="1:9" ht="12">
      <c r="A153" s="402"/>
      <c r="B153" s="385" t="s">
        <v>2605</v>
      </c>
      <c r="C153" s="385" t="s">
        <v>2606</v>
      </c>
      <c r="D153" s="403">
        <v>0</v>
      </c>
      <c r="E153" s="403"/>
      <c r="F153" s="399"/>
      <c r="G153" s="393">
        <v>0</v>
      </c>
      <c r="H153" s="393">
        <f t="shared" si="2"/>
        <v>0</v>
      </c>
      <c r="I153" s="395"/>
    </row>
    <row r="154" spans="1:9" ht="12">
      <c r="A154" s="404"/>
      <c r="B154" s="404"/>
      <c r="C154" s="404"/>
      <c r="D154" s="404">
        <v>0</v>
      </c>
      <c r="E154" s="404"/>
      <c r="F154" s="399"/>
      <c r="G154" s="393">
        <v>0</v>
      </c>
      <c r="H154" s="393">
        <f t="shared" si="2"/>
        <v>0</v>
      </c>
      <c r="I154" s="395"/>
    </row>
    <row r="155" spans="1:9" ht="12">
      <c r="A155" s="385" t="s">
        <v>3198</v>
      </c>
      <c r="B155" s="385" t="s">
        <v>3199</v>
      </c>
      <c r="C155" s="385" t="s">
        <v>3200</v>
      </c>
      <c r="D155" s="386">
        <v>0</v>
      </c>
      <c r="E155" s="386"/>
      <c r="F155" s="399"/>
      <c r="G155" s="393">
        <v>0</v>
      </c>
      <c r="H155" s="393">
        <f t="shared" si="2"/>
        <v>0</v>
      </c>
      <c r="I155" s="395"/>
    </row>
    <row r="156" spans="1:9" ht="12">
      <c r="A156" s="398" t="s">
        <v>3201</v>
      </c>
      <c r="B156" s="398" t="s">
        <v>3202</v>
      </c>
      <c r="C156" s="398" t="s">
        <v>3203</v>
      </c>
      <c r="D156" s="386">
        <v>134</v>
      </c>
      <c r="E156" s="386" t="s">
        <v>189</v>
      </c>
      <c r="F156" s="399" t="s">
        <v>3204</v>
      </c>
      <c r="G156" s="393">
        <v>224.6525</v>
      </c>
      <c r="H156" s="393">
        <f t="shared" si="2"/>
        <v>30103.435</v>
      </c>
      <c r="I156" s="395"/>
    </row>
    <row r="157" spans="1:9" ht="24">
      <c r="A157" s="398" t="s">
        <v>3205</v>
      </c>
      <c r="B157" s="398" t="s">
        <v>3206</v>
      </c>
      <c r="C157" s="397" t="s">
        <v>3207</v>
      </c>
      <c r="D157" s="386">
        <v>24</v>
      </c>
      <c r="E157" s="386" t="s">
        <v>189</v>
      </c>
      <c r="F157" s="399" t="s">
        <v>3204</v>
      </c>
      <c r="G157" s="393">
        <v>357.58099999999996</v>
      </c>
      <c r="H157" s="393">
        <f t="shared" si="2"/>
        <v>8581.944</v>
      </c>
      <c r="I157" s="395"/>
    </row>
    <row r="158" spans="1:9" ht="12">
      <c r="A158" s="398" t="s">
        <v>3208</v>
      </c>
      <c r="B158" s="398" t="s">
        <v>3209</v>
      </c>
      <c r="C158" s="398" t="s">
        <v>3210</v>
      </c>
      <c r="D158" s="386">
        <v>8</v>
      </c>
      <c r="E158" s="386" t="s">
        <v>189</v>
      </c>
      <c r="F158" s="399" t="s">
        <v>3204</v>
      </c>
      <c r="G158" s="393">
        <v>463.00149999999996</v>
      </c>
      <c r="H158" s="393">
        <f t="shared" si="2"/>
        <v>3704.0119999999997</v>
      </c>
      <c r="I158" s="395"/>
    </row>
    <row r="159" spans="1:9" ht="12">
      <c r="A159" s="398" t="s">
        <v>3211</v>
      </c>
      <c r="B159" s="398" t="s">
        <v>3212</v>
      </c>
      <c r="C159" s="398" t="s">
        <v>558</v>
      </c>
      <c r="D159" s="386">
        <v>14</v>
      </c>
      <c r="E159" s="386" t="s">
        <v>189</v>
      </c>
      <c r="F159" s="399" t="s">
        <v>3204</v>
      </c>
      <c r="G159" s="393">
        <v>2709.0205</v>
      </c>
      <c r="H159" s="393">
        <f t="shared" si="2"/>
        <v>37926.287000000004</v>
      </c>
      <c r="I159" s="395"/>
    </row>
    <row r="160" spans="1:9" ht="12">
      <c r="A160" s="398" t="s">
        <v>3213</v>
      </c>
      <c r="B160" s="398" t="s">
        <v>3214</v>
      </c>
      <c r="C160" s="398" t="s">
        <v>3214</v>
      </c>
      <c r="D160" s="386">
        <v>0</v>
      </c>
      <c r="E160" s="386" t="s">
        <v>189</v>
      </c>
      <c r="F160" s="408" t="s">
        <v>3204</v>
      </c>
      <c r="G160" s="393">
        <v>4125.3375</v>
      </c>
      <c r="H160" s="393">
        <f t="shared" si="2"/>
        <v>0</v>
      </c>
      <c r="I160" s="395"/>
    </row>
    <row r="161" spans="1:9" ht="12">
      <c r="A161" s="398" t="s">
        <v>3215</v>
      </c>
      <c r="B161" s="398" t="s">
        <v>3216</v>
      </c>
      <c r="C161" s="398" t="s">
        <v>3217</v>
      </c>
      <c r="D161" s="386">
        <v>12</v>
      </c>
      <c r="E161" s="386" t="s">
        <v>189</v>
      </c>
      <c r="F161" s="399" t="s">
        <v>3204</v>
      </c>
      <c r="G161" s="393">
        <v>2933.5694999999996</v>
      </c>
      <c r="H161" s="393">
        <f t="shared" si="2"/>
        <v>35202.833999999995</v>
      </c>
      <c r="I161" s="395"/>
    </row>
    <row r="162" spans="1:9" ht="12">
      <c r="A162" s="398" t="s">
        <v>3218</v>
      </c>
      <c r="B162" s="398" t="s">
        <v>3219</v>
      </c>
      <c r="C162" s="398" t="s">
        <v>559</v>
      </c>
      <c r="D162" s="386">
        <v>2</v>
      </c>
      <c r="E162" s="386" t="s">
        <v>189</v>
      </c>
      <c r="F162" s="399" t="s">
        <v>3204</v>
      </c>
      <c r="G162" s="393">
        <v>5958.816999999999</v>
      </c>
      <c r="H162" s="393">
        <f t="shared" si="2"/>
        <v>11917.633999999998</v>
      </c>
      <c r="I162" s="395"/>
    </row>
    <row r="163" spans="1:9" ht="12">
      <c r="A163" s="398" t="s">
        <v>3220</v>
      </c>
      <c r="B163" s="398" t="s">
        <v>3221</v>
      </c>
      <c r="C163" s="398" t="s">
        <v>560</v>
      </c>
      <c r="D163" s="386">
        <v>2</v>
      </c>
      <c r="E163" s="386" t="s">
        <v>189</v>
      </c>
      <c r="F163" s="399" t="s">
        <v>3204</v>
      </c>
      <c r="G163" s="393">
        <v>6417.1955</v>
      </c>
      <c r="H163" s="393">
        <f t="shared" si="2"/>
        <v>12834.391</v>
      </c>
      <c r="I163" s="395"/>
    </row>
    <row r="164" spans="1:9" ht="12">
      <c r="A164" s="398" t="s">
        <v>3222</v>
      </c>
      <c r="B164" s="398" t="s">
        <v>3223</v>
      </c>
      <c r="C164" s="398" t="s">
        <v>3224</v>
      </c>
      <c r="D164" s="386">
        <v>4</v>
      </c>
      <c r="E164" s="386" t="s">
        <v>189</v>
      </c>
      <c r="F164" s="399" t="s">
        <v>3204</v>
      </c>
      <c r="G164" s="393">
        <v>820.4789999999999</v>
      </c>
      <c r="H164" s="393">
        <f t="shared" si="2"/>
        <v>3281.9159999999997</v>
      </c>
      <c r="I164" s="395"/>
    </row>
    <row r="165" spans="1:9" ht="12">
      <c r="A165" s="398" t="s">
        <v>3225</v>
      </c>
      <c r="B165" s="398" t="s">
        <v>3226</v>
      </c>
      <c r="C165" s="398" t="s">
        <v>3227</v>
      </c>
      <c r="D165" s="386">
        <v>12</v>
      </c>
      <c r="E165" s="386" t="s">
        <v>189</v>
      </c>
      <c r="F165" s="399" t="s">
        <v>3204</v>
      </c>
      <c r="G165" s="393">
        <v>412.528</v>
      </c>
      <c r="H165" s="393">
        <f t="shared" si="2"/>
        <v>4950.336</v>
      </c>
      <c r="I165" s="395"/>
    </row>
    <row r="166" spans="1:9" ht="12">
      <c r="A166" s="398" t="s">
        <v>3228</v>
      </c>
      <c r="B166" s="398" t="s">
        <v>3229</v>
      </c>
      <c r="C166" s="398" t="s">
        <v>3230</v>
      </c>
      <c r="D166" s="386">
        <v>12</v>
      </c>
      <c r="E166" s="386" t="s">
        <v>189</v>
      </c>
      <c r="F166" s="399" t="s">
        <v>3204</v>
      </c>
      <c r="G166" s="393">
        <v>412.528</v>
      </c>
      <c r="H166" s="393">
        <f t="shared" si="2"/>
        <v>4950.336</v>
      </c>
      <c r="I166" s="395"/>
    </row>
    <row r="167" spans="1:9" ht="24">
      <c r="A167" s="398" t="s">
        <v>3231</v>
      </c>
      <c r="B167" s="398" t="s">
        <v>3232</v>
      </c>
      <c r="C167" s="398" t="s">
        <v>3232</v>
      </c>
      <c r="D167" s="386">
        <v>158</v>
      </c>
      <c r="E167" s="386" t="s">
        <v>189</v>
      </c>
      <c r="F167" s="401" t="s">
        <v>3233</v>
      </c>
      <c r="G167" s="393">
        <v>0</v>
      </c>
      <c r="H167" s="393">
        <f t="shared" si="2"/>
        <v>0</v>
      </c>
      <c r="I167" s="395"/>
    </row>
    <row r="168" spans="1:9" ht="24">
      <c r="A168" s="398" t="s">
        <v>3234</v>
      </c>
      <c r="B168" s="398" t="s">
        <v>3235</v>
      </c>
      <c r="C168" s="398" t="s">
        <v>3235</v>
      </c>
      <c r="D168" s="386">
        <v>8</v>
      </c>
      <c r="E168" s="386" t="s">
        <v>189</v>
      </c>
      <c r="F168" s="401" t="s">
        <v>3233</v>
      </c>
      <c r="G168" s="393">
        <v>0</v>
      </c>
      <c r="H168" s="393">
        <f t="shared" si="2"/>
        <v>0</v>
      </c>
      <c r="I168" s="395"/>
    </row>
    <row r="169" spans="1:9" ht="24">
      <c r="A169" s="398" t="s">
        <v>3236</v>
      </c>
      <c r="B169" s="398" t="s">
        <v>3237</v>
      </c>
      <c r="C169" s="398" t="s">
        <v>561</v>
      </c>
      <c r="D169" s="386">
        <v>134</v>
      </c>
      <c r="E169" s="386" t="s">
        <v>189</v>
      </c>
      <c r="F169" s="401" t="s">
        <v>3233</v>
      </c>
      <c r="G169" s="393">
        <v>0</v>
      </c>
      <c r="H169" s="393">
        <f t="shared" si="2"/>
        <v>0</v>
      </c>
      <c r="I169" s="395"/>
    </row>
    <row r="170" spans="1:9" ht="24">
      <c r="A170" s="398" t="s">
        <v>3238</v>
      </c>
      <c r="B170" s="398" t="s">
        <v>3239</v>
      </c>
      <c r="C170" s="398" t="s">
        <v>562</v>
      </c>
      <c r="D170" s="386">
        <v>8</v>
      </c>
      <c r="E170" s="386" t="s">
        <v>189</v>
      </c>
      <c r="F170" s="401" t="s">
        <v>3233</v>
      </c>
      <c r="G170" s="393">
        <v>0</v>
      </c>
      <c r="H170" s="393">
        <f t="shared" si="2"/>
        <v>0</v>
      </c>
      <c r="I170" s="395"/>
    </row>
    <row r="171" spans="1:9" ht="12">
      <c r="A171" s="398" t="s">
        <v>3240</v>
      </c>
      <c r="B171" s="398" t="s">
        <v>3241</v>
      </c>
      <c r="C171" s="398" t="s">
        <v>3242</v>
      </c>
      <c r="D171" s="386">
        <v>2</v>
      </c>
      <c r="E171" s="386" t="s">
        <v>3057</v>
      </c>
      <c r="F171" s="399" t="s">
        <v>1078</v>
      </c>
      <c r="G171" s="393">
        <v>1389.0159999999998</v>
      </c>
      <c r="H171" s="393">
        <f t="shared" si="2"/>
        <v>2778.0319999999997</v>
      </c>
      <c r="I171" s="395"/>
    </row>
    <row r="172" spans="1:9" ht="41.25" customHeight="1">
      <c r="A172" s="398" t="s">
        <v>3499</v>
      </c>
      <c r="B172" s="397" t="s">
        <v>3243</v>
      </c>
      <c r="C172" s="397" t="s">
        <v>3244</v>
      </c>
      <c r="D172" s="386">
        <v>0</v>
      </c>
      <c r="E172" s="386"/>
      <c r="F172" s="399"/>
      <c r="G172" s="393">
        <v>0</v>
      </c>
      <c r="H172" s="393">
        <f t="shared" si="2"/>
        <v>0</v>
      </c>
      <c r="I172" s="395"/>
    </row>
    <row r="173" spans="1:9" ht="96">
      <c r="A173" s="398" t="s">
        <v>3245</v>
      </c>
      <c r="B173" s="397" t="s">
        <v>563</v>
      </c>
      <c r="C173" s="397" t="s">
        <v>564</v>
      </c>
      <c r="D173" s="386">
        <v>2</v>
      </c>
      <c r="E173" s="386" t="s">
        <v>3057</v>
      </c>
      <c r="F173" s="399"/>
      <c r="G173" s="393">
        <v>6875.562499999999</v>
      </c>
      <c r="H173" s="393">
        <f t="shared" si="2"/>
        <v>13751.124999999998</v>
      </c>
      <c r="I173" s="395"/>
    </row>
    <row r="174" spans="1:9" ht="12">
      <c r="A174" s="385" t="s">
        <v>3246</v>
      </c>
      <c r="B174" s="385" t="s">
        <v>3247</v>
      </c>
      <c r="C174" s="385" t="s">
        <v>3248</v>
      </c>
      <c r="D174" s="386"/>
      <c r="E174" s="386"/>
      <c r="F174" s="399"/>
      <c r="G174" s="393">
        <v>0</v>
      </c>
      <c r="H174" s="393">
        <f t="shared" si="2"/>
        <v>0</v>
      </c>
      <c r="I174" s="395"/>
    </row>
    <row r="175" spans="1:9" ht="90.75" customHeight="1">
      <c r="A175" s="385"/>
      <c r="B175" s="397" t="s">
        <v>1790</v>
      </c>
      <c r="C175" s="407" t="s">
        <v>1791</v>
      </c>
      <c r="D175" s="386"/>
      <c r="E175" s="386"/>
      <c r="F175" s="399"/>
      <c r="G175" s="393">
        <v>0</v>
      </c>
      <c r="H175" s="393">
        <f t="shared" si="2"/>
        <v>0</v>
      </c>
      <c r="I175" s="395"/>
    </row>
    <row r="176" spans="1:9" ht="12">
      <c r="A176" s="398" t="s">
        <v>1792</v>
      </c>
      <c r="B176" s="398" t="s">
        <v>1793</v>
      </c>
      <c r="C176" s="398" t="s">
        <v>1794</v>
      </c>
      <c r="D176" s="386">
        <v>14000</v>
      </c>
      <c r="E176" s="386" t="s">
        <v>3002</v>
      </c>
      <c r="F176" s="399" t="s">
        <v>3003</v>
      </c>
      <c r="G176" s="393">
        <v>1.3455</v>
      </c>
      <c r="H176" s="393">
        <f t="shared" si="2"/>
        <v>18837</v>
      </c>
      <c r="I176" s="395"/>
    </row>
    <row r="177" spans="1:9" ht="12">
      <c r="A177" s="398" t="s">
        <v>1795</v>
      </c>
      <c r="B177" s="398" t="s">
        <v>1796</v>
      </c>
      <c r="C177" s="398" t="s">
        <v>1796</v>
      </c>
      <c r="D177" s="386">
        <v>14000</v>
      </c>
      <c r="E177" s="386" t="s">
        <v>3002</v>
      </c>
      <c r="F177" s="399" t="s">
        <v>979</v>
      </c>
      <c r="G177" s="393">
        <v>1.127</v>
      </c>
      <c r="H177" s="393">
        <f t="shared" si="2"/>
        <v>15778</v>
      </c>
      <c r="I177" s="395"/>
    </row>
    <row r="178" spans="1:9" ht="12">
      <c r="A178" s="398" t="s">
        <v>1797</v>
      </c>
      <c r="B178" s="398" t="s">
        <v>1798</v>
      </c>
      <c r="C178" s="398" t="s">
        <v>1799</v>
      </c>
      <c r="D178" s="386">
        <v>2250</v>
      </c>
      <c r="E178" s="386" t="s">
        <v>3002</v>
      </c>
      <c r="F178" s="399" t="s">
        <v>3003</v>
      </c>
      <c r="G178" s="393">
        <v>0.6669999999999999</v>
      </c>
      <c r="H178" s="393">
        <f t="shared" si="2"/>
        <v>1500.7499999999998</v>
      </c>
      <c r="I178" s="395"/>
    </row>
    <row r="179" spans="1:9" ht="12">
      <c r="A179" s="402"/>
      <c r="B179" s="385" t="s">
        <v>2605</v>
      </c>
      <c r="C179" s="385" t="s">
        <v>2606</v>
      </c>
      <c r="D179" s="403"/>
      <c r="E179" s="403"/>
      <c r="F179" s="399"/>
      <c r="G179" s="393">
        <v>0</v>
      </c>
      <c r="H179" s="393">
        <f t="shared" si="2"/>
        <v>0</v>
      </c>
      <c r="I179" s="395"/>
    </row>
    <row r="180" spans="1:9" ht="12">
      <c r="A180" s="404"/>
      <c r="B180" s="404"/>
      <c r="C180" s="404"/>
      <c r="D180" s="404"/>
      <c r="E180" s="404"/>
      <c r="F180" s="399"/>
      <c r="G180" s="393">
        <v>0</v>
      </c>
      <c r="H180" s="393">
        <f t="shared" si="2"/>
        <v>0</v>
      </c>
      <c r="I180" s="395"/>
    </row>
    <row r="181" spans="1:9" ht="12">
      <c r="A181" s="385" t="s">
        <v>1800</v>
      </c>
      <c r="B181" s="385" t="s">
        <v>1801</v>
      </c>
      <c r="C181" s="391" t="s">
        <v>1802</v>
      </c>
      <c r="D181" s="386"/>
      <c r="E181" s="386"/>
      <c r="F181" s="399"/>
      <c r="G181" s="393">
        <v>0</v>
      </c>
      <c r="H181" s="393">
        <f t="shared" si="2"/>
        <v>0</v>
      </c>
      <c r="I181" s="395"/>
    </row>
    <row r="182" spans="1:9" ht="12">
      <c r="A182" s="398" t="s">
        <v>1803</v>
      </c>
      <c r="B182" s="398" t="s">
        <v>1804</v>
      </c>
      <c r="C182" s="398" t="s">
        <v>1805</v>
      </c>
      <c r="D182" s="386">
        <v>1</v>
      </c>
      <c r="E182" s="386" t="s">
        <v>3057</v>
      </c>
      <c r="F182" s="396" t="s">
        <v>3204</v>
      </c>
      <c r="G182" s="393">
        <v>1026.9959999999999</v>
      </c>
      <c r="H182" s="393">
        <f t="shared" si="2"/>
        <v>1026.9959999999999</v>
      </c>
      <c r="I182" s="395"/>
    </row>
    <row r="183" spans="1:9" ht="64.5" customHeight="1">
      <c r="A183" s="398" t="s">
        <v>1806</v>
      </c>
      <c r="B183" s="412" t="s">
        <v>1807</v>
      </c>
      <c r="C183" s="412" t="s">
        <v>1808</v>
      </c>
      <c r="D183" s="386">
        <v>102</v>
      </c>
      <c r="E183" s="386" t="s">
        <v>189</v>
      </c>
      <c r="F183" s="396" t="s">
        <v>3204</v>
      </c>
      <c r="G183" s="393">
        <v>42.3775</v>
      </c>
      <c r="H183" s="393">
        <f t="shared" si="2"/>
        <v>4322.505</v>
      </c>
      <c r="I183" s="395"/>
    </row>
    <row r="184" spans="1:9" ht="12">
      <c r="A184" s="398" t="s">
        <v>1809</v>
      </c>
      <c r="B184" s="398" t="s">
        <v>1810</v>
      </c>
      <c r="C184" s="398" t="s">
        <v>1811</v>
      </c>
      <c r="D184" s="386">
        <v>105</v>
      </c>
      <c r="E184" s="386" t="s">
        <v>189</v>
      </c>
      <c r="F184" s="396" t="s">
        <v>3204</v>
      </c>
      <c r="G184" s="393">
        <v>81.075</v>
      </c>
      <c r="H184" s="393">
        <f t="shared" si="2"/>
        <v>8512.875</v>
      </c>
      <c r="I184" s="395"/>
    </row>
    <row r="185" spans="1:9" ht="33.75" customHeight="1">
      <c r="A185" s="398" t="s">
        <v>1812</v>
      </c>
      <c r="B185" s="397" t="s">
        <v>1813</v>
      </c>
      <c r="C185" s="397" t="s">
        <v>1814</v>
      </c>
      <c r="D185" s="386"/>
      <c r="E185" s="386" t="s">
        <v>189</v>
      </c>
      <c r="F185" s="396" t="s">
        <v>3204</v>
      </c>
      <c r="G185" s="393">
        <v>112.30899999999998</v>
      </c>
      <c r="H185" s="393">
        <f t="shared" si="2"/>
        <v>0</v>
      </c>
      <c r="I185" s="395"/>
    </row>
    <row r="186" spans="1:9" ht="12">
      <c r="A186" s="398" t="s">
        <v>1815</v>
      </c>
      <c r="B186" s="398" t="s">
        <v>1816</v>
      </c>
      <c r="C186" s="398" t="s">
        <v>1817</v>
      </c>
      <c r="D186" s="386">
        <v>201</v>
      </c>
      <c r="E186" s="386" t="s">
        <v>189</v>
      </c>
      <c r="F186" s="396" t="s">
        <v>3204</v>
      </c>
      <c r="G186" s="393">
        <v>7.831499999999999</v>
      </c>
      <c r="H186" s="393">
        <f t="shared" si="2"/>
        <v>1574.1315</v>
      </c>
      <c r="I186" s="395"/>
    </row>
    <row r="187" spans="1:9" ht="12">
      <c r="A187" s="398" t="s">
        <v>1818</v>
      </c>
      <c r="B187" s="398" t="s">
        <v>1819</v>
      </c>
      <c r="C187" s="398" t="s">
        <v>1819</v>
      </c>
      <c r="D187" s="386">
        <v>2</v>
      </c>
      <c r="E187" s="386" t="s">
        <v>189</v>
      </c>
      <c r="F187" s="396" t="s">
        <v>3204</v>
      </c>
      <c r="G187" s="393">
        <v>307.9815</v>
      </c>
      <c r="H187" s="393">
        <f t="shared" si="2"/>
        <v>615.963</v>
      </c>
      <c r="I187" s="395"/>
    </row>
    <row r="188" spans="1:9" ht="12">
      <c r="A188" s="398" t="s">
        <v>1820</v>
      </c>
      <c r="B188" s="398" t="s">
        <v>1821</v>
      </c>
      <c r="C188" s="398" t="s">
        <v>1822</v>
      </c>
      <c r="D188" s="386"/>
      <c r="E188" s="386" t="s">
        <v>189</v>
      </c>
      <c r="F188" s="396" t="s">
        <v>3204</v>
      </c>
      <c r="G188" s="393">
        <v>437.55199999999996</v>
      </c>
      <c r="H188" s="393">
        <f t="shared" si="2"/>
        <v>0</v>
      </c>
      <c r="I188" s="395"/>
    </row>
    <row r="189" spans="1:9" ht="12">
      <c r="A189" s="398" t="s">
        <v>1823</v>
      </c>
      <c r="B189" s="398" t="s">
        <v>1824</v>
      </c>
      <c r="C189" s="398" t="s">
        <v>1825</v>
      </c>
      <c r="D189" s="386"/>
      <c r="E189" s="386" t="s">
        <v>189</v>
      </c>
      <c r="F189" s="396" t="s">
        <v>3204</v>
      </c>
      <c r="G189" s="393">
        <v>96.715</v>
      </c>
      <c r="H189" s="393">
        <f t="shared" si="2"/>
        <v>0</v>
      </c>
      <c r="I189" s="395"/>
    </row>
    <row r="190" spans="1:9" ht="12">
      <c r="A190" s="398" t="s">
        <v>1826</v>
      </c>
      <c r="B190" s="398" t="s">
        <v>1827</v>
      </c>
      <c r="C190" s="398" t="s">
        <v>1828</v>
      </c>
      <c r="D190" s="386"/>
      <c r="E190" s="386" t="s">
        <v>189</v>
      </c>
      <c r="F190" s="396" t="s">
        <v>3204</v>
      </c>
      <c r="G190" s="393">
        <v>20.631</v>
      </c>
      <c r="H190" s="393">
        <f t="shared" si="2"/>
        <v>0</v>
      </c>
      <c r="I190" s="395"/>
    </row>
    <row r="191" spans="1:9" ht="12">
      <c r="A191" s="398" t="s">
        <v>1829</v>
      </c>
      <c r="B191" s="398" t="s">
        <v>1830</v>
      </c>
      <c r="C191" s="398" t="s">
        <v>1831</v>
      </c>
      <c r="D191" s="386"/>
      <c r="E191" s="386" t="s">
        <v>189</v>
      </c>
      <c r="F191" s="396" t="s">
        <v>3204</v>
      </c>
      <c r="G191" s="393">
        <v>159.17149999999998</v>
      </c>
      <c r="H191" s="393">
        <f t="shared" si="2"/>
        <v>0</v>
      </c>
      <c r="I191" s="395"/>
    </row>
    <row r="192" spans="1:9" ht="12">
      <c r="A192" s="398" t="s">
        <v>1832</v>
      </c>
      <c r="B192" s="398" t="s">
        <v>1833</v>
      </c>
      <c r="C192" s="398" t="s">
        <v>1834</v>
      </c>
      <c r="D192" s="386">
        <v>264</v>
      </c>
      <c r="E192" s="386" t="s">
        <v>189</v>
      </c>
      <c r="F192" s="396" t="s">
        <v>3204</v>
      </c>
      <c r="G192" s="393">
        <v>19.481</v>
      </c>
      <c r="H192" s="393">
        <f t="shared" si="2"/>
        <v>5142.984</v>
      </c>
      <c r="I192" s="395"/>
    </row>
    <row r="193" spans="1:9" ht="12">
      <c r="A193" s="398" t="s">
        <v>1835</v>
      </c>
      <c r="B193" s="398" t="s">
        <v>1836</v>
      </c>
      <c r="C193" s="398" t="s">
        <v>1837</v>
      </c>
      <c r="D193" s="386">
        <v>1</v>
      </c>
      <c r="E193" s="386" t="s">
        <v>189</v>
      </c>
      <c r="F193" s="396" t="s">
        <v>3204</v>
      </c>
      <c r="G193" s="393">
        <v>77.80899999999998</v>
      </c>
      <c r="H193" s="393">
        <f t="shared" si="2"/>
        <v>77.80899999999998</v>
      </c>
      <c r="I193" s="395"/>
    </row>
    <row r="194" spans="1:9" ht="12">
      <c r="A194" s="398" t="s">
        <v>1838</v>
      </c>
      <c r="B194" s="398" t="s">
        <v>1839</v>
      </c>
      <c r="C194" s="398" t="s">
        <v>1840</v>
      </c>
      <c r="D194" s="386">
        <v>1</v>
      </c>
      <c r="E194" s="386" t="s">
        <v>189</v>
      </c>
      <c r="F194" s="396" t="s">
        <v>3204</v>
      </c>
      <c r="G194" s="393">
        <v>27.807</v>
      </c>
      <c r="H194" s="393">
        <f t="shared" si="2"/>
        <v>27.807</v>
      </c>
      <c r="I194" s="395"/>
    </row>
    <row r="195" spans="1:9" ht="12">
      <c r="A195" s="398" t="s">
        <v>1841</v>
      </c>
      <c r="B195" s="398" t="s">
        <v>1842</v>
      </c>
      <c r="C195" s="398" t="s">
        <v>1843</v>
      </c>
      <c r="D195" s="386">
        <v>1</v>
      </c>
      <c r="E195" s="386" t="s">
        <v>189</v>
      </c>
      <c r="F195" s="396" t="s">
        <v>3204</v>
      </c>
      <c r="G195" s="393">
        <v>4569.6055</v>
      </c>
      <c r="H195" s="393">
        <f t="shared" si="2"/>
        <v>4569.6055</v>
      </c>
      <c r="I195" s="395"/>
    </row>
    <row r="196" spans="1:9" ht="12">
      <c r="A196" s="398" t="s">
        <v>1844</v>
      </c>
      <c r="B196" s="398" t="s">
        <v>3494</v>
      </c>
      <c r="C196" s="398" t="s">
        <v>3495</v>
      </c>
      <c r="D196" s="386">
        <v>1</v>
      </c>
      <c r="E196" s="386" t="s">
        <v>3057</v>
      </c>
      <c r="F196" s="399"/>
      <c r="G196" s="393">
        <v>1370.8804999999998</v>
      </c>
      <c r="H196" s="393">
        <f t="shared" si="2"/>
        <v>1370.8804999999998</v>
      </c>
      <c r="I196" s="395"/>
    </row>
    <row r="197" spans="1:9" ht="84">
      <c r="A197" s="398"/>
      <c r="B197" s="406" t="s">
        <v>1055</v>
      </c>
      <c r="C197" s="406" t="s">
        <v>3496</v>
      </c>
      <c r="D197" s="386"/>
      <c r="E197" s="386"/>
      <c r="F197" s="399"/>
      <c r="G197" s="393">
        <v>0</v>
      </c>
      <c r="H197" s="393">
        <f t="shared" si="2"/>
        <v>0</v>
      </c>
      <c r="I197" s="395"/>
    </row>
    <row r="198" spans="1:9" ht="12">
      <c r="A198" s="385" t="s">
        <v>1845</v>
      </c>
      <c r="B198" s="385" t="s">
        <v>1846</v>
      </c>
      <c r="C198" s="385" t="s">
        <v>1847</v>
      </c>
      <c r="D198" s="386"/>
      <c r="E198" s="386"/>
      <c r="F198" s="399"/>
      <c r="G198" s="393">
        <v>0</v>
      </c>
      <c r="H198" s="393">
        <f aca="true" t="shared" si="3" ref="H198:H205">G198*D198</f>
        <v>0</v>
      </c>
      <c r="I198" s="395"/>
    </row>
    <row r="199" spans="1:9" ht="60">
      <c r="A199" s="385"/>
      <c r="B199" s="397" t="s">
        <v>1790</v>
      </c>
      <c r="C199" s="407" t="s">
        <v>1791</v>
      </c>
      <c r="D199" s="386"/>
      <c r="E199" s="386"/>
      <c r="F199" s="399"/>
      <c r="G199" s="393">
        <v>0</v>
      </c>
      <c r="H199" s="393">
        <f t="shared" si="3"/>
        <v>0</v>
      </c>
      <c r="I199" s="395"/>
    </row>
    <row r="200" spans="1:9" ht="12">
      <c r="A200" s="398" t="s">
        <v>1848</v>
      </c>
      <c r="B200" s="398" t="s">
        <v>1849</v>
      </c>
      <c r="C200" s="398" t="s">
        <v>1849</v>
      </c>
      <c r="D200" s="386"/>
      <c r="E200" s="386" t="s">
        <v>3002</v>
      </c>
      <c r="F200" s="399" t="s">
        <v>3003</v>
      </c>
      <c r="G200" s="393">
        <v>1.1155</v>
      </c>
      <c r="H200" s="393">
        <f t="shared" si="3"/>
        <v>0</v>
      </c>
      <c r="I200" s="395"/>
    </row>
    <row r="201" spans="1:9" ht="12">
      <c r="A201" s="398" t="s">
        <v>1850</v>
      </c>
      <c r="B201" s="398" t="s">
        <v>1851</v>
      </c>
      <c r="C201" s="398" t="s">
        <v>1851</v>
      </c>
      <c r="D201" s="386"/>
      <c r="E201" s="386" t="s">
        <v>3002</v>
      </c>
      <c r="F201" s="399" t="s">
        <v>3003</v>
      </c>
      <c r="G201" s="393">
        <v>1.9434999999999998</v>
      </c>
      <c r="H201" s="393">
        <f t="shared" si="3"/>
        <v>0</v>
      </c>
      <c r="I201" s="395"/>
    </row>
    <row r="202" spans="1:9" ht="12">
      <c r="A202" s="398" t="s">
        <v>1852</v>
      </c>
      <c r="B202" s="398" t="s">
        <v>1853</v>
      </c>
      <c r="C202" s="398" t="s">
        <v>1853</v>
      </c>
      <c r="D202" s="386"/>
      <c r="E202" s="386" t="s">
        <v>3002</v>
      </c>
      <c r="F202" s="399" t="s">
        <v>3003</v>
      </c>
      <c r="G202" s="393">
        <v>0.782</v>
      </c>
      <c r="H202" s="393">
        <f t="shared" si="3"/>
        <v>0</v>
      </c>
      <c r="I202" s="395"/>
    </row>
    <row r="203" spans="1:9" ht="12">
      <c r="A203" s="398" t="s">
        <v>1854</v>
      </c>
      <c r="B203" s="398" t="s">
        <v>1855</v>
      </c>
      <c r="C203" s="398" t="s">
        <v>1855</v>
      </c>
      <c r="D203" s="386">
        <v>5500</v>
      </c>
      <c r="E203" s="386" t="s">
        <v>3002</v>
      </c>
      <c r="F203" s="399" t="s">
        <v>3003</v>
      </c>
      <c r="G203" s="393">
        <v>0.6669999999999999</v>
      </c>
      <c r="H203" s="393">
        <f t="shared" si="3"/>
        <v>3668.4999999999995</v>
      </c>
      <c r="I203" s="395"/>
    </row>
    <row r="204" spans="1:9" ht="12">
      <c r="A204" s="398" t="s">
        <v>1856</v>
      </c>
      <c r="B204" s="398" t="s">
        <v>1857</v>
      </c>
      <c r="C204" s="398" t="s">
        <v>1857</v>
      </c>
      <c r="D204" s="386">
        <v>2500</v>
      </c>
      <c r="E204" s="386" t="s">
        <v>3002</v>
      </c>
      <c r="F204" s="399" t="s">
        <v>3003</v>
      </c>
      <c r="G204" s="393">
        <v>1.0925</v>
      </c>
      <c r="H204" s="393">
        <f t="shared" si="3"/>
        <v>2731.25</v>
      </c>
      <c r="I204" s="395"/>
    </row>
    <row r="205" spans="1:9" ht="12">
      <c r="A205" s="398" t="s">
        <v>1858</v>
      </c>
      <c r="B205" s="397" t="s">
        <v>1859</v>
      </c>
      <c r="C205" s="397" t="s">
        <v>1859</v>
      </c>
      <c r="D205" s="386">
        <v>4000</v>
      </c>
      <c r="E205" s="386" t="s">
        <v>3002</v>
      </c>
      <c r="F205" s="399" t="s">
        <v>3003</v>
      </c>
      <c r="G205" s="393">
        <v>1.7939999999999998</v>
      </c>
      <c r="H205" s="393">
        <f t="shared" si="3"/>
        <v>7175.999999999999</v>
      </c>
      <c r="I205" s="395"/>
    </row>
    <row r="206" spans="1:9" ht="12.75" thickBot="1">
      <c r="A206" s="413"/>
      <c r="B206" s="414"/>
      <c r="C206" s="415"/>
      <c r="D206" s="416"/>
      <c r="E206" s="416"/>
      <c r="F206" s="417"/>
      <c r="G206" s="418"/>
      <c r="H206" s="418"/>
      <c r="I206" s="395"/>
    </row>
    <row r="207" spans="1:9" ht="19.5" customHeight="1" thickBot="1">
      <c r="A207" s="619"/>
      <c r="B207" s="620" t="s">
        <v>1860</v>
      </c>
      <c r="C207" s="621"/>
      <c r="D207" s="622"/>
      <c r="E207" s="623"/>
      <c r="F207" s="624"/>
      <c r="G207" s="625"/>
      <c r="H207" s="626">
        <f>SUM(H6:H206)</f>
        <v>2268194.1049999995</v>
      </c>
      <c r="I207" s="419"/>
    </row>
    <row r="208" spans="7:8" ht="12">
      <c r="G208" s="424"/>
      <c r="H208" s="424"/>
    </row>
    <row r="209" spans="7:8" ht="12">
      <c r="G209" s="424"/>
      <c r="H209" s="424"/>
    </row>
    <row r="210" spans="7:8" ht="12">
      <c r="G210" s="424"/>
      <c r="H210" s="424"/>
    </row>
    <row r="211" spans="7:8" ht="12">
      <c r="G211" s="424"/>
      <c r="H211" s="424"/>
    </row>
    <row r="212" spans="7:8" ht="12">
      <c r="G212" s="424"/>
      <c r="H212" s="424"/>
    </row>
    <row r="213" spans="7:8" ht="12">
      <c r="G213" s="424"/>
      <c r="H213" s="424"/>
    </row>
    <row r="214" spans="7:8" ht="12">
      <c r="G214" s="424"/>
      <c r="H214" s="424"/>
    </row>
    <row r="215" spans="7:8" ht="12">
      <c r="G215" s="424"/>
      <c r="H215" s="424"/>
    </row>
    <row r="216" spans="7:8" ht="12">
      <c r="G216" s="424"/>
      <c r="H216" s="424"/>
    </row>
    <row r="217" spans="7:8" ht="12">
      <c r="G217" s="424"/>
      <c r="H217" s="424"/>
    </row>
    <row r="218" spans="7:8" ht="12">
      <c r="G218" s="424"/>
      <c r="H218" s="424"/>
    </row>
    <row r="219" spans="7:8" ht="12">
      <c r="G219" s="424"/>
      <c r="H219" s="424"/>
    </row>
    <row r="220" spans="7:8" ht="12">
      <c r="G220" s="424"/>
      <c r="H220" s="424"/>
    </row>
    <row r="221" spans="7:8" ht="12">
      <c r="G221" s="424"/>
      <c r="H221" s="424"/>
    </row>
    <row r="222" spans="7:8" ht="12">
      <c r="G222" s="424"/>
      <c r="H222" s="424"/>
    </row>
    <row r="223" spans="7:8" ht="12">
      <c r="G223" s="424"/>
      <c r="H223" s="424"/>
    </row>
    <row r="224" spans="7:8" ht="12">
      <c r="G224" s="424"/>
      <c r="H224" s="424"/>
    </row>
    <row r="225" spans="7:8" ht="12">
      <c r="G225" s="424"/>
      <c r="H225" s="424"/>
    </row>
    <row r="226" spans="7:8" ht="12">
      <c r="G226" s="424"/>
      <c r="H226" s="424"/>
    </row>
    <row r="227" spans="7:8" ht="12">
      <c r="G227" s="424"/>
      <c r="H227" s="424"/>
    </row>
    <row r="228" spans="7:8" ht="12">
      <c r="G228" s="424"/>
      <c r="H228" s="424"/>
    </row>
    <row r="229" spans="7:8" ht="12">
      <c r="G229" s="424"/>
      <c r="H229" s="424"/>
    </row>
    <row r="230" spans="7:8" ht="12">
      <c r="G230" s="424"/>
      <c r="H230" s="424"/>
    </row>
    <row r="231" spans="7:8" ht="12">
      <c r="G231" s="424"/>
      <c r="H231" s="424"/>
    </row>
    <row r="232" spans="7:8" ht="12">
      <c r="G232" s="424"/>
      <c r="H232" s="424"/>
    </row>
    <row r="233" spans="7:8" ht="12">
      <c r="G233" s="424"/>
      <c r="H233" s="424"/>
    </row>
    <row r="234" spans="7:8" ht="12">
      <c r="G234" s="424"/>
      <c r="H234" s="424"/>
    </row>
    <row r="235" spans="7:8" ht="12">
      <c r="G235" s="424"/>
      <c r="H235" s="424"/>
    </row>
    <row r="236" spans="7:8" ht="12">
      <c r="G236" s="424"/>
      <c r="H236" s="424"/>
    </row>
    <row r="237" spans="7:8" ht="12">
      <c r="G237" s="424"/>
      <c r="H237" s="424"/>
    </row>
    <row r="238" spans="7:8" ht="12">
      <c r="G238" s="424"/>
      <c r="H238" s="424"/>
    </row>
    <row r="239" spans="7:8" ht="12">
      <c r="G239" s="424"/>
      <c r="H239" s="424"/>
    </row>
    <row r="240" spans="7:8" ht="12">
      <c r="G240" s="424"/>
      <c r="H240" s="424"/>
    </row>
    <row r="241" spans="7:8" ht="12">
      <c r="G241" s="424"/>
      <c r="H241" s="424"/>
    </row>
    <row r="242" spans="7:8" ht="12">
      <c r="G242" s="424"/>
      <c r="H242" s="424"/>
    </row>
    <row r="243" spans="7:8" ht="12">
      <c r="G243" s="424"/>
      <c r="H243" s="424"/>
    </row>
    <row r="244" spans="7:8" ht="12">
      <c r="G244" s="424"/>
      <c r="H244" s="424"/>
    </row>
    <row r="245" spans="7:8" ht="12">
      <c r="G245" s="424"/>
      <c r="H245" s="424"/>
    </row>
    <row r="246" spans="7:8" ht="12">
      <c r="G246" s="424"/>
      <c r="H246" s="424"/>
    </row>
    <row r="247" spans="7:8" ht="12">
      <c r="G247" s="424"/>
      <c r="H247" s="424"/>
    </row>
    <row r="248" spans="7:8" ht="12">
      <c r="G248" s="424"/>
      <c r="H248" s="424"/>
    </row>
    <row r="249" spans="7:8" ht="12">
      <c r="G249" s="424"/>
      <c r="H249" s="424"/>
    </row>
    <row r="250" spans="7:8" ht="12">
      <c r="G250" s="424"/>
      <c r="H250" s="424"/>
    </row>
    <row r="251" spans="7:8" ht="12">
      <c r="G251" s="424"/>
      <c r="H251" s="424"/>
    </row>
    <row r="252" spans="7:8" ht="12">
      <c r="G252" s="424"/>
      <c r="H252" s="424"/>
    </row>
    <row r="253" spans="7:8" ht="12">
      <c r="G253" s="424"/>
      <c r="H253" s="424"/>
    </row>
    <row r="254" spans="7:8" ht="12">
      <c r="G254" s="424"/>
      <c r="H254" s="424"/>
    </row>
    <row r="255" spans="7:8" ht="12">
      <c r="G255" s="424"/>
      <c r="H255" s="424"/>
    </row>
    <row r="256" spans="7:8" ht="12">
      <c r="G256" s="424"/>
      <c r="H256" s="424"/>
    </row>
    <row r="257" spans="7:8" ht="12">
      <c r="G257" s="424"/>
      <c r="H257" s="424"/>
    </row>
    <row r="258" spans="7:8" ht="12">
      <c r="G258" s="424"/>
      <c r="H258" s="424"/>
    </row>
    <row r="259" spans="7:8" ht="12">
      <c r="G259" s="424"/>
      <c r="H259" s="424"/>
    </row>
    <row r="260" spans="7:8" ht="12">
      <c r="G260" s="424"/>
      <c r="H260" s="424"/>
    </row>
    <row r="261" spans="7:8" ht="12">
      <c r="G261" s="424"/>
      <c r="H261" s="424"/>
    </row>
    <row r="262" spans="7:8" ht="12">
      <c r="G262" s="424"/>
      <c r="H262" s="424"/>
    </row>
    <row r="263" spans="7:8" ht="12">
      <c r="G263" s="424"/>
      <c r="H263" s="424"/>
    </row>
    <row r="264" spans="7:8" ht="12">
      <c r="G264" s="424"/>
      <c r="H264" s="424"/>
    </row>
    <row r="265" spans="7:8" ht="12">
      <c r="G265" s="424"/>
      <c r="H265" s="424"/>
    </row>
    <row r="266" spans="7:8" ht="12">
      <c r="G266" s="424"/>
      <c r="H266" s="424"/>
    </row>
    <row r="267" spans="7:8" ht="12">
      <c r="G267" s="424"/>
      <c r="H267" s="424"/>
    </row>
    <row r="268" spans="7:8" ht="12">
      <c r="G268" s="424"/>
      <c r="H268" s="424"/>
    </row>
    <row r="269" spans="7:8" ht="12">
      <c r="G269" s="424"/>
      <c r="H269" s="424"/>
    </row>
    <row r="270" spans="7:8" ht="12">
      <c r="G270" s="424"/>
      <c r="H270" s="424"/>
    </row>
    <row r="271" spans="7:8" ht="12">
      <c r="G271" s="424"/>
      <c r="H271" s="424"/>
    </row>
    <row r="272" spans="7:8" ht="12">
      <c r="G272" s="424"/>
      <c r="H272" s="424"/>
    </row>
    <row r="273" spans="7:8" ht="12">
      <c r="G273" s="424"/>
      <c r="H273" s="424"/>
    </row>
    <row r="274" spans="7:8" ht="12">
      <c r="G274" s="424"/>
      <c r="H274" s="424"/>
    </row>
    <row r="275" spans="7:8" ht="12">
      <c r="G275" s="424"/>
      <c r="H275" s="424"/>
    </row>
    <row r="276" spans="7:8" ht="12">
      <c r="G276" s="424"/>
      <c r="H276" s="424"/>
    </row>
    <row r="277" spans="7:8" ht="12">
      <c r="G277" s="424"/>
      <c r="H277" s="424"/>
    </row>
    <row r="278" spans="7:8" ht="12">
      <c r="G278" s="424"/>
      <c r="H278" s="424"/>
    </row>
    <row r="279" spans="7:8" ht="12">
      <c r="G279" s="424"/>
      <c r="H279" s="424"/>
    </row>
    <row r="280" spans="7:8" ht="12">
      <c r="G280" s="424"/>
      <c r="H280" s="424"/>
    </row>
    <row r="281" spans="7:8" ht="12">
      <c r="G281" s="424"/>
      <c r="H281" s="424"/>
    </row>
    <row r="282" spans="7:8" ht="12">
      <c r="G282" s="424"/>
      <c r="H282" s="424"/>
    </row>
    <row r="283" spans="7:8" ht="12">
      <c r="G283" s="424"/>
      <c r="H283" s="424"/>
    </row>
    <row r="284" spans="7:8" ht="12">
      <c r="G284" s="424"/>
      <c r="H284" s="424"/>
    </row>
    <row r="285" spans="7:8" ht="12">
      <c r="G285" s="424"/>
      <c r="H285" s="424"/>
    </row>
    <row r="286" spans="7:8" ht="12">
      <c r="G286" s="424"/>
      <c r="H286" s="424"/>
    </row>
    <row r="287" spans="7:8" ht="12">
      <c r="G287" s="424"/>
      <c r="H287" s="424"/>
    </row>
    <row r="288" spans="7:8" ht="12">
      <c r="G288" s="424"/>
      <c r="H288" s="424"/>
    </row>
    <row r="289" spans="7:8" ht="12">
      <c r="G289" s="424"/>
      <c r="H289" s="424"/>
    </row>
    <row r="290" spans="7:8" ht="12">
      <c r="G290" s="424"/>
      <c r="H290" s="424"/>
    </row>
    <row r="291" spans="7:8" ht="12">
      <c r="G291" s="424"/>
      <c r="H291" s="424"/>
    </row>
    <row r="292" spans="7:8" ht="12">
      <c r="G292" s="424"/>
      <c r="H292" s="424"/>
    </row>
    <row r="293" spans="7:8" ht="12">
      <c r="G293" s="424"/>
      <c r="H293" s="424"/>
    </row>
    <row r="294" spans="7:8" ht="12">
      <c r="G294" s="424"/>
      <c r="H294" s="424"/>
    </row>
    <row r="295" spans="7:8" ht="12">
      <c r="G295" s="424"/>
      <c r="H295" s="424"/>
    </row>
    <row r="296" spans="7:8" ht="12">
      <c r="G296" s="424"/>
      <c r="H296" s="424"/>
    </row>
    <row r="297" spans="7:8" ht="12">
      <c r="G297" s="424"/>
      <c r="H297" s="424"/>
    </row>
    <row r="298" spans="7:8" ht="12">
      <c r="G298" s="424"/>
      <c r="H298" s="424"/>
    </row>
    <row r="299" spans="7:8" ht="12">
      <c r="G299" s="424"/>
      <c r="H299" s="424"/>
    </row>
    <row r="300" spans="7:8" ht="12">
      <c r="G300" s="424"/>
      <c r="H300" s="424"/>
    </row>
    <row r="301" spans="7:8" ht="12">
      <c r="G301" s="424"/>
      <c r="H301" s="424"/>
    </row>
    <row r="302" spans="7:8" ht="12">
      <c r="G302" s="424"/>
      <c r="H302" s="424"/>
    </row>
    <row r="303" spans="7:8" ht="12">
      <c r="G303" s="424"/>
      <c r="H303" s="424"/>
    </row>
    <row r="304" spans="7:8" ht="12">
      <c r="G304" s="424"/>
      <c r="H304" s="424"/>
    </row>
    <row r="305" spans="7:8" ht="12">
      <c r="G305" s="424"/>
      <c r="H305" s="424"/>
    </row>
    <row r="306" spans="7:8" ht="12">
      <c r="G306" s="424"/>
      <c r="H306" s="424"/>
    </row>
    <row r="307" spans="7:8" ht="12">
      <c r="G307" s="424"/>
      <c r="H307" s="424"/>
    </row>
    <row r="308" spans="7:8" ht="12">
      <c r="G308" s="424"/>
      <c r="H308" s="424"/>
    </row>
    <row r="309" spans="7:8" ht="12">
      <c r="G309" s="424"/>
      <c r="H309" s="424"/>
    </row>
    <row r="310" spans="7:8" ht="12">
      <c r="G310" s="424"/>
      <c r="H310" s="424"/>
    </row>
    <row r="311" spans="7:8" ht="12">
      <c r="G311" s="424"/>
      <c r="H311" s="424"/>
    </row>
    <row r="312" spans="7:8" ht="12">
      <c r="G312" s="424"/>
      <c r="H312" s="424"/>
    </row>
    <row r="313" spans="7:8" ht="12">
      <c r="G313" s="424"/>
      <c r="H313" s="424"/>
    </row>
    <row r="314" spans="7:8" ht="12">
      <c r="G314" s="424"/>
      <c r="H314" s="424"/>
    </row>
    <row r="315" spans="7:8" ht="12">
      <c r="G315" s="424"/>
      <c r="H315" s="424"/>
    </row>
    <row r="316" spans="7:8" ht="12">
      <c r="G316" s="424"/>
      <c r="H316" s="424"/>
    </row>
    <row r="317" spans="7:8" ht="12">
      <c r="G317" s="424"/>
      <c r="H317" s="424"/>
    </row>
    <row r="318" spans="7:8" ht="12">
      <c r="G318" s="424"/>
      <c r="H318" s="424"/>
    </row>
    <row r="319" spans="7:8" ht="12">
      <c r="G319" s="424"/>
      <c r="H319" s="424"/>
    </row>
    <row r="320" spans="7:8" ht="12">
      <c r="G320" s="424"/>
      <c r="H320" s="424"/>
    </row>
    <row r="321" spans="7:8" ht="12">
      <c r="G321" s="424"/>
      <c r="H321" s="424"/>
    </row>
    <row r="322" spans="7:8" ht="12">
      <c r="G322" s="424"/>
      <c r="H322" s="424"/>
    </row>
    <row r="323" spans="7:8" ht="12">
      <c r="G323" s="424"/>
      <c r="H323" s="424"/>
    </row>
    <row r="324" spans="7:8" ht="12">
      <c r="G324" s="424"/>
      <c r="H324" s="424"/>
    </row>
    <row r="325" spans="7:8" ht="12">
      <c r="G325" s="424"/>
      <c r="H325" s="424"/>
    </row>
    <row r="326" spans="7:8" ht="12">
      <c r="G326" s="424"/>
      <c r="H326" s="424"/>
    </row>
    <row r="327" spans="7:8" ht="12">
      <c r="G327" s="424"/>
      <c r="H327" s="424"/>
    </row>
    <row r="328" spans="7:8" ht="12">
      <c r="G328" s="424"/>
      <c r="H328" s="424"/>
    </row>
    <row r="329" spans="7:8" ht="12">
      <c r="G329" s="424"/>
      <c r="H329" s="424"/>
    </row>
    <row r="330" spans="7:8" ht="12">
      <c r="G330" s="424"/>
      <c r="H330" s="424"/>
    </row>
    <row r="331" spans="7:8" ht="12">
      <c r="G331" s="424"/>
      <c r="H331" s="424"/>
    </row>
    <row r="332" spans="7:8" ht="12">
      <c r="G332" s="424"/>
      <c r="H332" s="424"/>
    </row>
    <row r="333" spans="7:8" ht="12">
      <c r="G333" s="424"/>
      <c r="H333" s="424"/>
    </row>
    <row r="334" spans="7:8" ht="12">
      <c r="G334" s="424"/>
      <c r="H334" s="424"/>
    </row>
    <row r="335" spans="7:8" ht="12">
      <c r="G335" s="424"/>
      <c r="H335" s="424"/>
    </row>
    <row r="336" spans="7:8" ht="12">
      <c r="G336" s="424"/>
      <c r="H336" s="424"/>
    </row>
    <row r="337" spans="7:8" ht="12">
      <c r="G337" s="424"/>
      <c r="H337" s="424"/>
    </row>
    <row r="338" spans="7:8" ht="12">
      <c r="G338" s="424"/>
      <c r="H338" s="424"/>
    </row>
    <row r="339" spans="7:8" ht="12">
      <c r="G339" s="424"/>
      <c r="H339" s="424"/>
    </row>
    <row r="340" spans="7:8" ht="12">
      <c r="G340" s="424"/>
      <c r="H340" s="424"/>
    </row>
    <row r="341" spans="7:8" ht="12">
      <c r="G341" s="424"/>
      <c r="H341" s="424"/>
    </row>
    <row r="342" spans="7:8" ht="12">
      <c r="G342" s="424"/>
      <c r="H342" s="424"/>
    </row>
    <row r="343" spans="7:8" ht="12">
      <c r="G343" s="424"/>
      <c r="H343" s="424"/>
    </row>
    <row r="344" spans="7:8" ht="12">
      <c r="G344" s="424"/>
      <c r="H344" s="424"/>
    </row>
    <row r="345" spans="7:8" ht="12">
      <c r="G345" s="424"/>
      <c r="H345" s="424"/>
    </row>
    <row r="346" spans="7:8" ht="12">
      <c r="G346" s="424"/>
      <c r="H346" s="424"/>
    </row>
    <row r="347" spans="7:8" ht="12">
      <c r="G347" s="424"/>
      <c r="H347" s="424"/>
    </row>
    <row r="348" spans="7:8" ht="12">
      <c r="G348" s="424"/>
      <c r="H348" s="424"/>
    </row>
    <row r="349" spans="7:8" ht="12">
      <c r="G349" s="424"/>
      <c r="H349" s="424"/>
    </row>
    <row r="350" spans="7:8" ht="12">
      <c r="G350" s="424"/>
      <c r="H350" s="424"/>
    </row>
    <row r="351" spans="7:8" ht="12">
      <c r="G351" s="424"/>
      <c r="H351" s="424"/>
    </row>
    <row r="352" spans="7:8" ht="12">
      <c r="G352" s="424"/>
      <c r="H352" s="424"/>
    </row>
    <row r="353" spans="7:8" ht="12">
      <c r="G353" s="424"/>
      <c r="H353" s="424"/>
    </row>
    <row r="354" spans="7:8" ht="12">
      <c r="G354" s="424"/>
      <c r="H354" s="424"/>
    </row>
    <row r="355" spans="7:8" ht="12">
      <c r="G355" s="424"/>
      <c r="H355" s="424"/>
    </row>
    <row r="356" spans="7:8" ht="12">
      <c r="G356" s="424"/>
      <c r="H356" s="424"/>
    </row>
    <row r="357" spans="7:8" ht="12">
      <c r="G357" s="424"/>
      <c r="H357" s="424"/>
    </row>
    <row r="358" spans="7:8" ht="12">
      <c r="G358" s="424"/>
      <c r="H358" s="424"/>
    </row>
    <row r="359" spans="7:8" ht="12">
      <c r="G359" s="424"/>
      <c r="H359" s="424"/>
    </row>
    <row r="360" spans="7:8" ht="12">
      <c r="G360" s="424"/>
      <c r="H360" s="424"/>
    </row>
    <row r="361" spans="7:8" ht="12">
      <c r="G361" s="424"/>
      <c r="H361" s="424"/>
    </row>
    <row r="362" spans="7:8" ht="12">
      <c r="G362" s="424"/>
      <c r="H362" s="424"/>
    </row>
    <row r="363" spans="7:8" ht="12">
      <c r="G363" s="424"/>
      <c r="H363" s="424"/>
    </row>
    <row r="364" spans="7:8" ht="12">
      <c r="G364" s="424"/>
      <c r="H364" s="424"/>
    </row>
    <row r="365" spans="7:8" ht="12">
      <c r="G365" s="424"/>
      <c r="H365" s="424"/>
    </row>
    <row r="366" spans="7:8" ht="12">
      <c r="G366" s="424"/>
      <c r="H366" s="424"/>
    </row>
    <row r="367" spans="7:8" ht="12">
      <c r="G367" s="424"/>
      <c r="H367" s="424"/>
    </row>
    <row r="368" spans="7:8" ht="12">
      <c r="G368" s="424"/>
      <c r="H368" s="424"/>
    </row>
    <row r="369" spans="7:8" ht="12">
      <c r="G369" s="424"/>
      <c r="H369" s="424"/>
    </row>
    <row r="370" spans="7:8" ht="12">
      <c r="G370" s="424"/>
      <c r="H370" s="424"/>
    </row>
    <row r="371" spans="7:8" ht="12">
      <c r="G371" s="424"/>
      <c r="H371" s="424"/>
    </row>
    <row r="372" spans="7:8" ht="12">
      <c r="G372" s="424"/>
      <c r="H372" s="424"/>
    </row>
    <row r="373" spans="7:8" ht="12">
      <c r="G373" s="424"/>
      <c r="H373" s="424"/>
    </row>
    <row r="374" spans="7:8" ht="12">
      <c r="G374" s="424"/>
      <c r="H374" s="424"/>
    </row>
    <row r="375" spans="7:8" ht="12">
      <c r="G375" s="424"/>
      <c r="H375" s="424"/>
    </row>
    <row r="376" spans="7:8" ht="12">
      <c r="G376" s="424"/>
      <c r="H376" s="424"/>
    </row>
    <row r="377" spans="7:8" ht="12">
      <c r="G377" s="424"/>
      <c r="H377" s="424"/>
    </row>
    <row r="378" spans="7:8" ht="12">
      <c r="G378" s="424"/>
      <c r="H378" s="424"/>
    </row>
    <row r="379" spans="7:8" ht="12">
      <c r="G379" s="424"/>
      <c r="H379" s="424"/>
    </row>
    <row r="380" spans="7:8" ht="12">
      <c r="G380" s="424"/>
      <c r="H380" s="424"/>
    </row>
    <row r="381" spans="7:8" ht="12">
      <c r="G381" s="424"/>
      <c r="H381" s="424"/>
    </row>
    <row r="382" spans="7:8" ht="12">
      <c r="G382" s="424"/>
      <c r="H382" s="424"/>
    </row>
    <row r="383" spans="7:8" ht="12">
      <c r="G383" s="424"/>
      <c r="H383" s="424"/>
    </row>
    <row r="384" spans="7:8" ht="12">
      <c r="G384" s="424"/>
      <c r="H384" s="424"/>
    </row>
    <row r="385" spans="7:8" ht="12">
      <c r="G385" s="424"/>
      <c r="H385" s="424"/>
    </row>
    <row r="386" spans="7:8" ht="12">
      <c r="G386" s="424"/>
      <c r="H386" s="424"/>
    </row>
    <row r="387" spans="7:8" ht="12">
      <c r="G387" s="424"/>
      <c r="H387" s="424"/>
    </row>
    <row r="388" spans="7:8" ht="12">
      <c r="G388" s="424"/>
      <c r="H388" s="424"/>
    </row>
    <row r="389" spans="7:8" ht="12">
      <c r="G389" s="424"/>
      <c r="H389" s="424"/>
    </row>
    <row r="390" spans="7:8" ht="12">
      <c r="G390" s="424"/>
      <c r="H390" s="424"/>
    </row>
    <row r="391" spans="7:8" ht="12">
      <c r="G391" s="424"/>
      <c r="H391" s="424"/>
    </row>
    <row r="392" spans="7:8" ht="12">
      <c r="G392" s="424"/>
      <c r="H392" s="424"/>
    </row>
    <row r="393" spans="7:8" ht="12">
      <c r="G393" s="424"/>
      <c r="H393" s="424"/>
    </row>
    <row r="394" spans="7:8" ht="12">
      <c r="G394" s="424"/>
      <c r="H394" s="424"/>
    </row>
    <row r="395" spans="7:8" ht="12">
      <c r="G395" s="424"/>
      <c r="H395" s="424"/>
    </row>
    <row r="396" spans="7:8" ht="12">
      <c r="G396" s="424"/>
      <c r="H396" s="424"/>
    </row>
    <row r="397" spans="7:8" ht="12">
      <c r="G397" s="424"/>
      <c r="H397" s="424"/>
    </row>
    <row r="398" spans="7:8" ht="12">
      <c r="G398" s="424"/>
      <c r="H398" s="424"/>
    </row>
    <row r="399" spans="7:8" ht="12">
      <c r="G399" s="424"/>
      <c r="H399" s="424"/>
    </row>
    <row r="400" spans="7:8" ht="12">
      <c r="G400" s="424"/>
      <c r="H400" s="424"/>
    </row>
    <row r="401" spans="7:8" ht="12">
      <c r="G401" s="424"/>
      <c r="H401" s="424"/>
    </row>
    <row r="402" spans="7:8" ht="12">
      <c r="G402" s="424"/>
      <c r="H402" s="424"/>
    </row>
    <row r="403" spans="7:8" ht="12">
      <c r="G403" s="424"/>
      <c r="H403" s="424"/>
    </row>
    <row r="404" spans="7:8" ht="12">
      <c r="G404" s="424"/>
      <c r="H404" s="424"/>
    </row>
    <row r="405" spans="7:8" ht="12">
      <c r="G405" s="424"/>
      <c r="H405" s="424"/>
    </row>
    <row r="406" spans="7:8" ht="12">
      <c r="G406" s="424"/>
      <c r="H406" s="424"/>
    </row>
    <row r="407" spans="7:8" ht="12">
      <c r="G407" s="424"/>
      <c r="H407" s="424"/>
    </row>
    <row r="408" spans="7:8" ht="12">
      <c r="G408" s="424"/>
      <c r="H408" s="424"/>
    </row>
    <row r="409" spans="7:8" ht="12">
      <c r="G409" s="424"/>
      <c r="H409" s="424"/>
    </row>
    <row r="410" spans="7:8" ht="12">
      <c r="G410" s="424"/>
      <c r="H410" s="424"/>
    </row>
    <row r="411" spans="7:8" ht="12">
      <c r="G411" s="424"/>
      <c r="H411" s="424"/>
    </row>
    <row r="412" spans="7:8" ht="12">
      <c r="G412" s="424"/>
      <c r="H412" s="424"/>
    </row>
    <row r="413" spans="7:8" ht="12">
      <c r="G413" s="424"/>
      <c r="H413" s="424"/>
    </row>
    <row r="414" spans="7:8" ht="12">
      <c r="G414" s="424"/>
      <c r="H414" s="424"/>
    </row>
    <row r="415" spans="7:8" ht="12">
      <c r="G415" s="424"/>
      <c r="H415" s="424"/>
    </row>
    <row r="416" spans="7:8" ht="12">
      <c r="G416" s="424"/>
      <c r="H416" s="424"/>
    </row>
    <row r="417" spans="7:8" ht="12">
      <c r="G417" s="424"/>
      <c r="H417" s="424"/>
    </row>
    <row r="418" spans="7:8" ht="12">
      <c r="G418" s="424"/>
      <c r="H418" s="424"/>
    </row>
    <row r="419" spans="7:8" ht="12">
      <c r="G419" s="424"/>
      <c r="H419" s="424"/>
    </row>
    <row r="420" spans="7:8" ht="12">
      <c r="G420" s="424"/>
      <c r="H420" s="424"/>
    </row>
    <row r="421" spans="7:8" ht="12">
      <c r="G421" s="424"/>
      <c r="H421" s="424"/>
    </row>
    <row r="422" spans="7:8" ht="12">
      <c r="G422" s="424"/>
      <c r="H422" s="424"/>
    </row>
    <row r="423" spans="7:8" ht="12">
      <c r="G423" s="424"/>
      <c r="H423" s="424"/>
    </row>
    <row r="424" spans="7:8" ht="12">
      <c r="G424" s="424"/>
      <c r="H424" s="424"/>
    </row>
    <row r="425" spans="7:8" ht="12">
      <c r="G425" s="424"/>
      <c r="H425" s="424"/>
    </row>
    <row r="426" spans="7:8" ht="12">
      <c r="G426" s="424"/>
      <c r="H426" s="424"/>
    </row>
    <row r="427" spans="7:8" ht="12">
      <c r="G427" s="424"/>
      <c r="H427" s="424"/>
    </row>
    <row r="428" spans="7:8" ht="12">
      <c r="G428" s="424"/>
      <c r="H428" s="424"/>
    </row>
    <row r="429" spans="7:8" ht="12">
      <c r="G429" s="424"/>
      <c r="H429" s="424"/>
    </row>
    <row r="430" spans="7:8" ht="12">
      <c r="G430" s="424"/>
      <c r="H430" s="424"/>
    </row>
    <row r="431" spans="7:8" ht="12">
      <c r="G431" s="424"/>
      <c r="H431" s="424"/>
    </row>
    <row r="432" spans="7:8" ht="12">
      <c r="G432" s="424"/>
      <c r="H432" s="424"/>
    </row>
    <row r="433" spans="7:8" ht="12">
      <c r="G433" s="424"/>
      <c r="H433" s="424"/>
    </row>
    <row r="434" spans="7:8" ht="12">
      <c r="G434" s="424"/>
      <c r="H434" s="424"/>
    </row>
    <row r="435" spans="7:8" ht="12">
      <c r="G435" s="424"/>
      <c r="H435" s="424"/>
    </row>
    <row r="436" spans="7:8" ht="12">
      <c r="G436" s="424"/>
      <c r="H436" s="424"/>
    </row>
    <row r="437" spans="7:8" ht="12">
      <c r="G437" s="424"/>
      <c r="H437" s="424"/>
    </row>
    <row r="438" spans="7:8" ht="12">
      <c r="G438" s="424"/>
      <c r="H438" s="424"/>
    </row>
    <row r="439" spans="7:8" ht="12">
      <c r="G439" s="424"/>
      <c r="H439" s="424"/>
    </row>
    <row r="440" spans="7:8" ht="12">
      <c r="G440" s="424"/>
      <c r="H440" s="424"/>
    </row>
    <row r="441" spans="7:8" ht="12">
      <c r="G441" s="424"/>
      <c r="H441" s="424"/>
    </row>
    <row r="442" spans="7:8" ht="12">
      <c r="G442" s="424"/>
      <c r="H442" s="424"/>
    </row>
    <row r="443" spans="7:8" ht="12">
      <c r="G443" s="424"/>
      <c r="H443" s="424"/>
    </row>
    <row r="444" spans="7:8" ht="12">
      <c r="G444" s="424"/>
      <c r="H444" s="424"/>
    </row>
    <row r="445" spans="7:8" ht="12">
      <c r="G445" s="424"/>
      <c r="H445" s="424"/>
    </row>
    <row r="446" spans="7:8" ht="12">
      <c r="G446" s="424"/>
      <c r="H446" s="424"/>
    </row>
    <row r="447" spans="7:8" ht="12">
      <c r="G447" s="424"/>
      <c r="H447" s="424"/>
    </row>
    <row r="448" spans="7:8" ht="12">
      <c r="G448" s="424"/>
      <c r="H448" s="424"/>
    </row>
    <row r="449" spans="7:8" ht="12">
      <c r="G449" s="424"/>
      <c r="H449" s="424"/>
    </row>
    <row r="450" spans="7:8" ht="12">
      <c r="G450" s="424"/>
      <c r="H450" s="424"/>
    </row>
    <row r="451" spans="7:8" ht="12">
      <c r="G451" s="424"/>
      <c r="H451" s="424"/>
    </row>
    <row r="452" spans="7:8" ht="12">
      <c r="G452" s="424"/>
      <c r="H452" s="424"/>
    </row>
    <row r="453" spans="7:8" ht="12">
      <c r="G453" s="424"/>
      <c r="H453" s="424"/>
    </row>
    <row r="454" spans="7:8" ht="12">
      <c r="G454" s="424"/>
      <c r="H454" s="424"/>
    </row>
    <row r="455" spans="7:8" ht="12">
      <c r="G455" s="424"/>
      <c r="H455" s="424"/>
    </row>
    <row r="456" spans="7:8" ht="12">
      <c r="G456" s="424"/>
      <c r="H456" s="424"/>
    </row>
    <row r="457" spans="7:8" ht="12">
      <c r="G457" s="424"/>
      <c r="H457" s="424"/>
    </row>
    <row r="458" spans="7:8" ht="12">
      <c r="G458" s="424"/>
      <c r="H458" s="424"/>
    </row>
    <row r="459" spans="7:8" ht="12">
      <c r="G459" s="424"/>
      <c r="H459" s="424"/>
    </row>
    <row r="460" spans="7:8" ht="12">
      <c r="G460" s="424"/>
      <c r="H460" s="424"/>
    </row>
    <row r="461" spans="7:8" ht="12">
      <c r="G461" s="424"/>
      <c r="H461" s="424"/>
    </row>
    <row r="462" spans="7:8" ht="12">
      <c r="G462" s="424"/>
      <c r="H462" s="424"/>
    </row>
    <row r="463" spans="7:8" ht="12">
      <c r="G463" s="424"/>
      <c r="H463" s="424"/>
    </row>
    <row r="464" spans="7:8" ht="12">
      <c r="G464" s="424"/>
      <c r="H464" s="424"/>
    </row>
    <row r="465" spans="7:8" ht="12">
      <c r="G465" s="424"/>
      <c r="H465" s="424"/>
    </row>
    <row r="466" spans="7:8" ht="12">
      <c r="G466" s="424"/>
      <c r="H466" s="424"/>
    </row>
    <row r="467" spans="7:8" ht="12">
      <c r="G467" s="424"/>
      <c r="H467" s="424"/>
    </row>
    <row r="468" spans="7:8" ht="12">
      <c r="G468" s="424"/>
      <c r="H468" s="424"/>
    </row>
    <row r="469" spans="7:8" ht="12">
      <c r="G469" s="424"/>
      <c r="H469" s="424"/>
    </row>
    <row r="470" spans="7:8" ht="12">
      <c r="G470" s="424"/>
      <c r="H470" s="424"/>
    </row>
    <row r="471" spans="7:8" ht="12">
      <c r="G471" s="424"/>
      <c r="H471" s="424"/>
    </row>
    <row r="472" spans="7:8" ht="12">
      <c r="G472" s="424"/>
      <c r="H472" s="424"/>
    </row>
    <row r="473" spans="7:8" ht="12">
      <c r="G473" s="424"/>
      <c r="H473" s="424"/>
    </row>
    <row r="474" spans="7:8" ht="12">
      <c r="G474" s="424"/>
      <c r="H474" s="424"/>
    </row>
    <row r="475" spans="7:8" ht="12">
      <c r="G475" s="424"/>
      <c r="H475" s="424"/>
    </row>
    <row r="476" spans="7:8" ht="12">
      <c r="G476" s="424"/>
      <c r="H476" s="424"/>
    </row>
    <row r="477" spans="7:8" ht="12">
      <c r="G477" s="424"/>
      <c r="H477" s="424"/>
    </row>
    <row r="478" spans="7:8" ht="12">
      <c r="G478" s="424"/>
      <c r="H478" s="424"/>
    </row>
    <row r="479" spans="7:8" ht="12">
      <c r="G479" s="424"/>
      <c r="H479" s="424"/>
    </row>
    <row r="480" spans="7:8" ht="12">
      <c r="G480" s="424"/>
      <c r="H480" s="424"/>
    </row>
    <row r="481" spans="7:8" ht="12">
      <c r="G481" s="424"/>
      <c r="H481" s="424"/>
    </row>
    <row r="482" spans="7:8" ht="12">
      <c r="G482" s="424"/>
      <c r="H482" s="424"/>
    </row>
    <row r="483" spans="7:8" ht="12">
      <c r="G483" s="424"/>
      <c r="H483" s="424"/>
    </row>
    <row r="484" spans="7:8" ht="12">
      <c r="G484" s="424"/>
      <c r="H484" s="424"/>
    </row>
    <row r="485" spans="7:8" ht="12">
      <c r="G485" s="424"/>
      <c r="H485" s="424"/>
    </row>
    <row r="486" spans="7:8" ht="12">
      <c r="G486" s="424"/>
      <c r="H486" s="424"/>
    </row>
    <row r="487" spans="7:8" ht="12">
      <c r="G487" s="424"/>
      <c r="H487" s="424"/>
    </row>
    <row r="488" spans="7:8" ht="12">
      <c r="G488" s="424"/>
      <c r="H488" s="424"/>
    </row>
    <row r="489" spans="7:8" ht="12">
      <c r="G489" s="424"/>
      <c r="H489" s="424"/>
    </row>
    <row r="490" spans="7:8" ht="12">
      <c r="G490" s="424"/>
      <c r="H490" s="424"/>
    </row>
    <row r="491" spans="7:8" ht="12">
      <c r="G491" s="424"/>
      <c r="H491" s="424"/>
    </row>
    <row r="492" spans="7:8" ht="12">
      <c r="G492" s="424"/>
      <c r="H492" s="424"/>
    </row>
    <row r="493" spans="7:8" ht="12">
      <c r="G493" s="424"/>
      <c r="H493" s="424"/>
    </row>
    <row r="494" spans="7:8" ht="12">
      <c r="G494" s="424"/>
      <c r="H494" s="424"/>
    </row>
    <row r="495" spans="7:8" ht="12">
      <c r="G495" s="424"/>
      <c r="H495" s="424"/>
    </row>
    <row r="496" spans="7:8" ht="12">
      <c r="G496" s="424"/>
      <c r="H496" s="424"/>
    </row>
    <row r="497" spans="7:8" ht="12">
      <c r="G497" s="424"/>
      <c r="H497" s="424"/>
    </row>
    <row r="498" spans="7:8" ht="12">
      <c r="G498" s="424"/>
      <c r="H498" s="424"/>
    </row>
    <row r="499" spans="7:8" ht="12">
      <c r="G499" s="424"/>
      <c r="H499" s="424"/>
    </row>
    <row r="500" spans="7:8" ht="12">
      <c r="G500" s="424"/>
      <c r="H500" s="424"/>
    </row>
    <row r="501" spans="7:8" ht="12">
      <c r="G501" s="424"/>
      <c r="H501" s="424"/>
    </row>
    <row r="502" spans="7:8" ht="12">
      <c r="G502" s="424"/>
      <c r="H502" s="424"/>
    </row>
    <row r="503" spans="7:8" ht="12">
      <c r="G503" s="424"/>
      <c r="H503" s="424"/>
    </row>
    <row r="504" spans="7:8" ht="12">
      <c r="G504" s="424"/>
      <c r="H504" s="424"/>
    </row>
    <row r="505" spans="7:8" ht="12">
      <c r="G505" s="424"/>
      <c r="H505" s="424"/>
    </row>
    <row r="506" spans="7:8" ht="12">
      <c r="G506" s="424"/>
      <c r="H506" s="424"/>
    </row>
    <row r="507" spans="7:8" ht="12">
      <c r="G507" s="424"/>
      <c r="H507" s="424"/>
    </row>
    <row r="508" spans="7:8" ht="12">
      <c r="G508" s="424"/>
      <c r="H508" s="424"/>
    </row>
    <row r="509" spans="7:8" ht="12">
      <c r="G509" s="424"/>
      <c r="H509" s="424"/>
    </row>
    <row r="510" spans="7:8" ht="12">
      <c r="G510" s="424"/>
      <c r="H510" s="424"/>
    </row>
    <row r="511" spans="7:8" ht="12">
      <c r="G511" s="424"/>
      <c r="H511" s="424"/>
    </row>
    <row r="512" spans="7:8" ht="12">
      <c r="G512" s="424"/>
      <c r="H512" s="424"/>
    </row>
    <row r="513" spans="7:8" ht="12">
      <c r="G513" s="424"/>
      <c r="H513" s="424"/>
    </row>
    <row r="514" spans="7:8" ht="12">
      <c r="G514" s="424"/>
      <c r="H514" s="424"/>
    </row>
    <row r="515" spans="7:8" ht="12">
      <c r="G515" s="424"/>
      <c r="H515" s="424"/>
    </row>
    <row r="516" spans="7:8" ht="12">
      <c r="G516" s="424"/>
      <c r="H516" s="424"/>
    </row>
    <row r="517" spans="7:8" ht="12">
      <c r="G517" s="424"/>
      <c r="H517" s="424"/>
    </row>
    <row r="518" spans="7:8" ht="12">
      <c r="G518" s="424"/>
      <c r="H518" s="424"/>
    </row>
    <row r="519" spans="7:8" ht="12">
      <c r="G519" s="424"/>
      <c r="H519" s="424"/>
    </row>
    <row r="520" spans="7:8" ht="12">
      <c r="G520" s="424"/>
      <c r="H520" s="424"/>
    </row>
    <row r="521" spans="7:8" ht="12">
      <c r="G521" s="424"/>
      <c r="H521" s="424"/>
    </row>
    <row r="522" spans="7:8" ht="12">
      <c r="G522" s="424"/>
      <c r="H522" s="424"/>
    </row>
    <row r="523" spans="7:8" ht="12">
      <c r="G523" s="424"/>
      <c r="H523" s="424"/>
    </row>
    <row r="524" spans="7:8" ht="12">
      <c r="G524" s="424"/>
      <c r="H524" s="424"/>
    </row>
    <row r="525" spans="7:8" ht="12">
      <c r="G525" s="424"/>
      <c r="H525" s="424"/>
    </row>
    <row r="526" spans="7:8" ht="12">
      <c r="G526" s="424"/>
      <c r="H526" s="424"/>
    </row>
    <row r="527" spans="7:8" ht="12">
      <c r="G527" s="424"/>
      <c r="H527" s="424"/>
    </row>
    <row r="528" spans="7:8" ht="12">
      <c r="G528" s="424"/>
      <c r="H528" s="424"/>
    </row>
    <row r="529" spans="7:8" ht="12">
      <c r="G529" s="424"/>
      <c r="H529" s="424"/>
    </row>
    <row r="530" spans="7:8" ht="12">
      <c r="G530" s="424"/>
      <c r="H530" s="424"/>
    </row>
    <row r="531" spans="7:8" ht="12">
      <c r="G531" s="424"/>
      <c r="H531" s="424"/>
    </row>
    <row r="532" spans="7:8" ht="12">
      <c r="G532" s="424"/>
      <c r="H532" s="424"/>
    </row>
    <row r="533" spans="7:8" ht="12">
      <c r="G533" s="424"/>
      <c r="H533" s="424"/>
    </row>
    <row r="534" spans="7:8" ht="12">
      <c r="G534" s="424"/>
      <c r="H534" s="424"/>
    </row>
    <row r="535" spans="7:8" ht="12">
      <c r="G535" s="424"/>
      <c r="H535" s="424"/>
    </row>
    <row r="536" spans="7:8" ht="12">
      <c r="G536" s="424"/>
      <c r="H536" s="424"/>
    </row>
    <row r="537" spans="7:8" ht="12">
      <c r="G537" s="424"/>
      <c r="H537" s="424"/>
    </row>
    <row r="538" spans="7:8" ht="12">
      <c r="G538" s="424"/>
      <c r="H538" s="424"/>
    </row>
    <row r="539" spans="7:8" ht="12">
      <c r="G539" s="424"/>
      <c r="H539" s="424"/>
    </row>
    <row r="540" spans="7:8" ht="12">
      <c r="G540" s="424"/>
      <c r="H540" s="424"/>
    </row>
    <row r="541" spans="7:8" ht="12">
      <c r="G541" s="424"/>
      <c r="H541" s="424"/>
    </row>
    <row r="542" spans="7:8" ht="12">
      <c r="G542" s="424"/>
      <c r="H542" s="424"/>
    </row>
    <row r="543" spans="7:8" ht="12">
      <c r="G543" s="424"/>
      <c r="H543" s="424"/>
    </row>
    <row r="544" spans="7:8" ht="12">
      <c r="G544" s="424"/>
      <c r="H544" s="424"/>
    </row>
    <row r="545" spans="7:8" ht="12">
      <c r="G545" s="424"/>
      <c r="H545" s="424"/>
    </row>
    <row r="546" spans="7:8" ht="12">
      <c r="G546" s="424"/>
      <c r="H546" s="424"/>
    </row>
    <row r="547" spans="7:8" ht="12">
      <c r="G547" s="424"/>
      <c r="H547" s="424"/>
    </row>
    <row r="548" spans="7:8" ht="12">
      <c r="G548" s="424"/>
      <c r="H548" s="424"/>
    </row>
    <row r="549" spans="7:8" ht="12">
      <c r="G549" s="424"/>
      <c r="H549" s="424"/>
    </row>
    <row r="550" spans="7:8" ht="12">
      <c r="G550" s="424"/>
      <c r="H550" s="424"/>
    </row>
    <row r="551" spans="7:8" ht="12">
      <c r="G551" s="424"/>
      <c r="H551" s="424"/>
    </row>
    <row r="552" spans="7:8" ht="12">
      <c r="G552" s="424"/>
      <c r="H552" s="424"/>
    </row>
    <row r="553" spans="7:8" ht="12">
      <c r="G553" s="424"/>
      <c r="H553" s="424"/>
    </row>
    <row r="554" spans="7:8" ht="12">
      <c r="G554" s="424"/>
      <c r="H554" s="424"/>
    </row>
    <row r="555" spans="7:8" ht="12">
      <c r="G555" s="424"/>
      <c r="H555" s="424"/>
    </row>
    <row r="556" spans="7:8" ht="12">
      <c r="G556" s="424"/>
      <c r="H556" s="424"/>
    </row>
    <row r="557" spans="7:8" ht="12">
      <c r="G557" s="424"/>
      <c r="H557" s="424"/>
    </row>
    <row r="558" spans="7:8" ht="12">
      <c r="G558" s="424"/>
      <c r="H558" s="424"/>
    </row>
    <row r="559" spans="7:8" ht="12">
      <c r="G559" s="424"/>
      <c r="H559" s="424"/>
    </row>
    <row r="560" spans="7:8" ht="12">
      <c r="G560" s="424"/>
      <c r="H560" s="424"/>
    </row>
    <row r="561" spans="7:8" ht="12">
      <c r="G561" s="424"/>
      <c r="H561" s="424"/>
    </row>
    <row r="562" spans="7:8" ht="12">
      <c r="G562" s="424"/>
      <c r="H562" s="424"/>
    </row>
    <row r="563" spans="7:8" ht="12">
      <c r="G563" s="424"/>
      <c r="H563" s="424"/>
    </row>
    <row r="564" spans="7:8" ht="12">
      <c r="G564" s="424"/>
      <c r="H564" s="424"/>
    </row>
    <row r="565" spans="7:8" ht="12">
      <c r="G565" s="424"/>
      <c r="H565" s="424"/>
    </row>
    <row r="566" spans="7:8" ht="12">
      <c r="G566" s="424"/>
      <c r="H566" s="424"/>
    </row>
    <row r="567" spans="7:8" ht="12">
      <c r="G567" s="424"/>
      <c r="H567" s="424"/>
    </row>
    <row r="568" spans="7:8" ht="12">
      <c r="G568" s="424"/>
      <c r="H568" s="424"/>
    </row>
    <row r="569" spans="7:8" ht="12">
      <c r="G569" s="424"/>
      <c r="H569" s="424"/>
    </row>
    <row r="570" spans="7:8" ht="12">
      <c r="G570" s="424"/>
      <c r="H570" s="424"/>
    </row>
    <row r="571" spans="7:8" ht="12">
      <c r="G571" s="424"/>
      <c r="H571" s="424"/>
    </row>
    <row r="572" spans="7:8" ht="12">
      <c r="G572" s="424"/>
      <c r="H572" s="424"/>
    </row>
    <row r="573" spans="7:8" ht="12">
      <c r="G573" s="424"/>
      <c r="H573" s="424"/>
    </row>
    <row r="574" spans="7:8" ht="12">
      <c r="G574" s="424"/>
      <c r="H574" s="424"/>
    </row>
    <row r="575" spans="7:8" ht="12">
      <c r="G575" s="424"/>
      <c r="H575" s="424"/>
    </row>
    <row r="576" spans="7:8" ht="12">
      <c r="G576" s="424"/>
      <c r="H576" s="424"/>
    </row>
    <row r="577" spans="7:8" ht="12">
      <c r="G577" s="424"/>
      <c r="H577" s="424"/>
    </row>
    <row r="578" spans="7:8" ht="12">
      <c r="G578" s="424"/>
      <c r="H578" s="424"/>
    </row>
    <row r="579" spans="7:8" ht="12">
      <c r="G579" s="424"/>
      <c r="H579" s="424"/>
    </row>
    <row r="580" spans="7:8" ht="12">
      <c r="G580" s="424"/>
      <c r="H580" s="424"/>
    </row>
    <row r="581" spans="7:8" ht="12">
      <c r="G581" s="424"/>
      <c r="H581" s="424"/>
    </row>
    <row r="582" spans="7:8" ht="12">
      <c r="G582" s="424"/>
      <c r="H582" s="424"/>
    </row>
    <row r="583" spans="7:8" ht="12">
      <c r="G583" s="424"/>
      <c r="H583" s="424"/>
    </row>
    <row r="584" spans="7:8" ht="12">
      <c r="G584" s="424"/>
      <c r="H584" s="424"/>
    </row>
    <row r="585" spans="7:8" ht="12">
      <c r="G585" s="424"/>
      <c r="H585" s="424"/>
    </row>
    <row r="586" spans="7:8" ht="12">
      <c r="G586" s="424"/>
      <c r="H586" s="424"/>
    </row>
    <row r="587" spans="7:8" ht="12">
      <c r="G587" s="424"/>
      <c r="H587" s="424"/>
    </row>
    <row r="588" spans="7:8" ht="12">
      <c r="G588" s="424"/>
      <c r="H588" s="424"/>
    </row>
    <row r="589" spans="7:8" ht="12">
      <c r="G589" s="424"/>
      <c r="H589" s="424"/>
    </row>
    <row r="590" spans="7:8" ht="12">
      <c r="G590" s="424"/>
      <c r="H590" s="424"/>
    </row>
    <row r="591" spans="7:8" ht="12">
      <c r="G591" s="424"/>
      <c r="H591" s="424"/>
    </row>
    <row r="592" spans="7:8" ht="12">
      <c r="G592" s="424"/>
      <c r="H592" s="424"/>
    </row>
    <row r="593" spans="7:8" ht="12">
      <c r="G593" s="424"/>
      <c r="H593" s="424"/>
    </row>
    <row r="594" spans="7:8" ht="12">
      <c r="G594" s="424"/>
      <c r="H594" s="424"/>
    </row>
    <row r="595" spans="7:8" ht="12">
      <c r="G595" s="424"/>
      <c r="H595" s="424"/>
    </row>
    <row r="596" spans="7:8" ht="12">
      <c r="G596" s="424"/>
      <c r="H596" s="424"/>
    </row>
    <row r="597" spans="7:8" ht="12">
      <c r="G597" s="424"/>
      <c r="H597" s="424"/>
    </row>
    <row r="598" spans="7:8" ht="12">
      <c r="G598" s="424"/>
      <c r="H598" s="424"/>
    </row>
    <row r="599" spans="7:8" ht="12">
      <c r="G599" s="424"/>
      <c r="H599" s="424"/>
    </row>
    <row r="600" spans="7:8" ht="12">
      <c r="G600" s="424"/>
      <c r="H600" s="424"/>
    </row>
    <row r="601" spans="7:8" ht="12">
      <c r="G601" s="424"/>
      <c r="H601" s="424"/>
    </row>
    <row r="602" spans="7:8" ht="12">
      <c r="G602" s="424"/>
      <c r="H602" s="424"/>
    </row>
    <row r="603" spans="7:8" ht="12">
      <c r="G603" s="424"/>
      <c r="H603" s="424"/>
    </row>
    <row r="604" spans="7:8" ht="12">
      <c r="G604" s="424"/>
      <c r="H604" s="424"/>
    </row>
    <row r="605" spans="7:8" ht="12">
      <c r="G605" s="424"/>
      <c r="H605" s="424"/>
    </row>
    <row r="606" spans="7:8" ht="12">
      <c r="G606" s="424"/>
      <c r="H606" s="424"/>
    </row>
    <row r="607" spans="7:8" ht="12">
      <c r="G607" s="424"/>
      <c r="H607" s="424"/>
    </row>
    <row r="608" spans="7:8" ht="12">
      <c r="G608" s="424"/>
      <c r="H608" s="424"/>
    </row>
    <row r="609" spans="7:8" ht="12">
      <c r="G609" s="424"/>
      <c r="H609" s="424"/>
    </row>
    <row r="610" spans="7:8" ht="12">
      <c r="G610" s="424"/>
      <c r="H610" s="424"/>
    </row>
    <row r="611" spans="7:8" ht="12">
      <c r="G611" s="424"/>
      <c r="H611" s="424"/>
    </row>
    <row r="612" spans="7:8" ht="12">
      <c r="G612" s="424"/>
      <c r="H612" s="424"/>
    </row>
    <row r="613" spans="7:8" ht="12">
      <c r="G613" s="424"/>
      <c r="H613" s="424"/>
    </row>
    <row r="614" spans="7:8" ht="12">
      <c r="G614" s="424"/>
      <c r="H614" s="424"/>
    </row>
    <row r="615" spans="7:8" ht="12">
      <c r="G615" s="424"/>
      <c r="H615" s="424"/>
    </row>
    <row r="616" spans="7:8" ht="12">
      <c r="G616" s="424"/>
      <c r="H616" s="424"/>
    </row>
    <row r="617" spans="7:8" ht="12">
      <c r="G617" s="424"/>
      <c r="H617" s="424"/>
    </row>
    <row r="618" spans="7:8" ht="12">
      <c r="G618" s="424"/>
      <c r="H618" s="424"/>
    </row>
    <row r="619" spans="7:8" ht="12">
      <c r="G619" s="424"/>
      <c r="H619" s="424"/>
    </row>
    <row r="620" spans="7:8" ht="12">
      <c r="G620" s="424"/>
      <c r="H620" s="424"/>
    </row>
    <row r="621" spans="7:8" ht="12">
      <c r="G621" s="424"/>
      <c r="H621" s="424"/>
    </row>
    <row r="622" spans="7:8" ht="12">
      <c r="G622" s="424"/>
      <c r="H622" s="424"/>
    </row>
    <row r="623" spans="7:8" ht="12">
      <c r="G623" s="424"/>
      <c r="H623" s="424"/>
    </row>
    <row r="624" spans="7:8" ht="12">
      <c r="G624" s="424"/>
      <c r="H624" s="424"/>
    </row>
    <row r="625" spans="7:8" ht="12">
      <c r="G625" s="424"/>
      <c r="H625" s="424"/>
    </row>
    <row r="626" spans="7:8" ht="12">
      <c r="G626" s="424"/>
      <c r="H626" s="424"/>
    </row>
    <row r="627" spans="7:8" ht="12">
      <c r="G627" s="424"/>
      <c r="H627" s="424"/>
    </row>
    <row r="628" spans="7:8" ht="12">
      <c r="G628" s="424"/>
      <c r="H628" s="424"/>
    </row>
    <row r="629" spans="7:8" ht="12">
      <c r="G629" s="424"/>
      <c r="H629" s="424"/>
    </row>
    <row r="630" spans="7:8" ht="12">
      <c r="G630" s="424"/>
      <c r="H630" s="424"/>
    </row>
    <row r="631" spans="7:8" ht="12">
      <c r="G631" s="424"/>
      <c r="H631" s="424"/>
    </row>
    <row r="632" spans="7:8" ht="12">
      <c r="G632" s="424"/>
      <c r="H632" s="424"/>
    </row>
    <row r="633" spans="7:8" ht="12">
      <c r="G633" s="424"/>
      <c r="H633" s="424"/>
    </row>
    <row r="634" spans="7:8" ht="12">
      <c r="G634" s="424"/>
      <c r="H634" s="424"/>
    </row>
    <row r="635" spans="7:8" ht="12">
      <c r="G635" s="424"/>
      <c r="H635" s="424"/>
    </row>
    <row r="636" spans="7:8" ht="12">
      <c r="G636" s="424"/>
      <c r="H636" s="424"/>
    </row>
    <row r="637" spans="7:8" ht="12">
      <c r="G637" s="424"/>
      <c r="H637" s="424"/>
    </row>
    <row r="638" spans="7:8" ht="12">
      <c r="G638" s="424"/>
      <c r="H638" s="424"/>
    </row>
    <row r="639" spans="7:8" ht="12">
      <c r="G639" s="424"/>
      <c r="H639" s="424"/>
    </row>
    <row r="640" spans="7:8" ht="12">
      <c r="G640" s="424"/>
      <c r="H640" s="424"/>
    </row>
    <row r="641" spans="7:8" ht="12">
      <c r="G641" s="424"/>
      <c r="H641" s="424"/>
    </row>
    <row r="642" spans="7:8" ht="12">
      <c r="G642" s="424"/>
      <c r="H642" s="424"/>
    </row>
    <row r="643" spans="7:8" ht="12">
      <c r="G643" s="424"/>
      <c r="H643" s="424"/>
    </row>
    <row r="644" spans="7:8" ht="12">
      <c r="G644" s="424"/>
      <c r="H644" s="424"/>
    </row>
    <row r="645" spans="7:8" ht="12">
      <c r="G645" s="424"/>
      <c r="H645" s="424"/>
    </row>
    <row r="646" spans="7:8" ht="12">
      <c r="G646" s="424"/>
      <c r="H646" s="424"/>
    </row>
    <row r="647" spans="7:8" ht="12">
      <c r="G647" s="424"/>
      <c r="H647" s="424"/>
    </row>
    <row r="648" spans="7:8" ht="12">
      <c r="G648" s="424"/>
      <c r="H648" s="424"/>
    </row>
    <row r="649" spans="7:8" ht="12">
      <c r="G649" s="424"/>
      <c r="H649" s="424"/>
    </row>
    <row r="650" spans="7:8" ht="12">
      <c r="G650" s="424"/>
      <c r="H650" s="424"/>
    </row>
    <row r="651" spans="7:8" ht="12">
      <c r="G651" s="424"/>
      <c r="H651" s="424"/>
    </row>
    <row r="652" spans="7:8" ht="12">
      <c r="G652" s="424"/>
      <c r="H652" s="424"/>
    </row>
    <row r="653" spans="7:8" ht="12">
      <c r="G653" s="424"/>
      <c r="H653" s="424"/>
    </row>
    <row r="654" spans="7:8" ht="12">
      <c r="G654" s="424"/>
      <c r="H654" s="424"/>
    </row>
    <row r="655" spans="7:8" ht="12">
      <c r="G655" s="424"/>
      <c r="H655" s="424"/>
    </row>
    <row r="656" spans="7:8" ht="12">
      <c r="G656" s="424"/>
      <c r="H656" s="424"/>
    </row>
    <row r="657" spans="7:8" ht="12">
      <c r="G657" s="424"/>
      <c r="H657" s="424"/>
    </row>
    <row r="658" spans="7:8" ht="12">
      <c r="G658" s="424"/>
      <c r="H658" s="424"/>
    </row>
    <row r="659" spans="7:8" ht="12">
      <c r="G659" s="424"/>
      <c r="H659" s="424"/>
    </row>
    <row r="660" spans="7:8" ht="12">
      <c r="G660" s="424"/>
      <c r="H660" s="424"/>
    </row>
    <row r="661" spans="7:8" ht="12">
      <c r="G661" s="424"/>
      <c r="H661" s="424"/>
    </row>
    <row r="662" spans="7:8" ht="12">
      <c r="G662" s="424"/>
      <c r="H662" s="424"/>
    </row>
    <row r="663" spans="7:8" ht="12">
      <c r="G663" s="424"/>
      <c r="H663" s="424"/>
    </row>
    <row r="664" spans="7:8" ht="12">
      <c r="G664" s="424"/>
      <c r="H664" s="424"/>
    </row>
    <row r="665" spans="7:8" ht="12">
      <c r="G665" s="424"/>
      <c r="H665" s="424"/>
    </row>
    <row r="666" spans="7:8" ht="12">
      <c r="G666" s="424"/>
      <c r="H666" s="424"/>
    </row>
    <row r="667" spans="7:8" ht="12">
      <c r="G667" s="424"/>
      <c r="H667" s="424"/>
    </row>
    <row r="668" spans="7:8" ht="12">
      <c r="G668" s="424"/>
      <c r="H668" s="424"/>
    </row>
    <row r="669" spans="7:8" ht="12">
      <c r="G669" s="424"/>
      <c r="H669" s="424"/>
    </row>
    <row r="670" spans="7:8" ht="12">
      <c r="G670" s="424"/>
      <c r="H670" s="424"/>
    </row>
    <row r="671" spans="7:8" ht="12">
      <c r="G671" s="424"/>
      <c r="H671" s="424"/>
    </row>
    <row r="672" spans="7:8" ht="12">
      <c r="G672" s="424"/>
      <c r="H672" s="424"/>
    </row>
    <row r="673" spans="7:8" ht="12">
      <c r="G673" s="424"/>
      <c r="H673" s="424"/>
    </row>
    <row r="674" spans="7:8" ht="12">
      <c r="G674" s="424"/>
      <c r="H674" s="424"/>
    </row>
    <row r="675" spans="7:8" ht="12">
      <c r="G675" s="424"/>
      <c r="H675" s="424"/>
    </row>
    <row r="676" spans="7:8" ht="12">
      <c r="G676" s="424"/>
      <c r="H676" s="424"/>
    </row>
    <row r="677" spans="7:8" ht="12">
      <c r="G677" s="424"/>
      <c r="H677" s="424"/>
    </row>
    <row r="678" spans="7:8" ht="12">
      <c r="G678" s="424"/>
      <c r="H678" s="424"/>
    </row>
    <row r="679" spans="7:8" ht="12">
      <c r="G679" s="424"/>
      <c r="H679" s="424"/>
    </row>
    <row r="680" spans="7:8" ht="12">
      <c r="G680" s="424"/>
      <c r="H680" s="424"/>
    </row>
    <row r="681" spans="7:8" ht="12">
      <c r="G681" s="424"/>
      <c r="H681" s="424"/>
    </row>
    <row r="682" spans="7:8" ht="12">
      <c r="G682" s="424"/>
      <c r="H682" s="424"/>
    </row>
    <row r="683" spans="7:8" ht="12">
      <c r="G683" s="424"/>
      <c r="H683" s="424"/>
    </row>
    <row r="684" spans="7:8" ht="12">
      <c r="G684" s="424"/>
      <c r="H684" s="424"/>
    </row>
    <row r="685" spans="7:8" ht="12">
      <c r="G685" s="424"/>
      <c r="H685" s="424"/>
    </row>
    <row r="686" spans="7:8" ht="12">
      <c r="G686" s="424"/>
      <c r="H686" s="424"/>
    </row>
    <row r="687" spans="7:8" ht="12">
      <c r="G687" s="424"/>
      <c r="H687" s="424"/>
    </row>
    <row r="688" spans="7:8" ht="12">
      <c r="G688" s="424"/>
      <c r="H688" s="424"/>
    </row>
    <row r="689" spans="7:8" ht="12">
      <c r="G689" s="424"/>
      <c r="H689" s="424"/>
    </row>
    <row r="690" spans="7:8" ht="12">
      <c r="G690" s="424"/>
      <c r="H690" s="424"/>
    </row>
    <row r="691" spans="7:8" ht="12">
      <c r="G691" s="424"/>
      <c r="H691" s="424"/>
    </row>
    <row r="692" spans="7:8" ht="12">
      <c r="G692" s="424"/>
      <c r="H692" s="424"/>
    </row>
    <row r="693" spans="7:8" ht="12">
      <c r="G693" s="424"/>
      <c r="H693" s="424"/>
    </row>
    <row r="694" spans="7:8" ht="12">
      <c r="G694" s="424"/>
      <c r="H694" s="424"/>
    </row>
    <row r="695" spans="7:8" ht="12">
      <c r="G695" s="424"/>
      <c r="H695" s="424"/>
    </row>
    <row r="696" spans="7:8" ht="12">
      <c r="G696" s="424"/>
      <c r="H696" s="424"/>
    </row>
    <row r="697" spans="7:8" ht="12">
      <c r="G697" s="424"/>
      <c r="H697" s="424"/>
    </row>
    <row r="698" spans="7:8" ht="12">
      <c r="G698" s="424"/>
      <c r="H698" s="424"/>
    </row>
    <row r="699" spans="7:8" ht="12">
      <c r="G699" s="424"/>
      <c r="H699" s="424"/>
    </row>
    <row r="700" spans="7:8" ht="12">
      <c r="G700" s="424"/>
      <c r="H700" s="424"/>
    </row>
    <row r="701" spans="7:8" ht="12">
      <c r="G701" s="424"/>
      <c r="H701" s="424"/>
    </row>
    <row r="702" spans="7:8" ht="12">
      <c r="G702" s="424"/>
      <c r="H702" s="424"/>
    </row>
    <row r="703" spans="7:8" ht="12">
      <c r="G703" s="424"/>
      <c r="H703" s="424"/>
    </row>
    <row r="704" spans="7:8" ht="12">
      <c r="G704" s="424"/>
      <c r="H704" s="424"/>
    </row>
    <row r="705" spans="7:8" ht="12">
      <c r="G705" s="424"/>
      <c r="H705" s="424"/>
    </row>
    <row r="706" spans="7:8" ht="12">
      <c r="G706" s="424"/>
      <c r="H706" s="424"/>
    </row>
    <row r="707" spans="7:8" ht="12">
      <c r="G707" s="424"/>
      <c r="H707" s="424"/>
    </row>
    <row r="708" spans="7:8" ht="12">
      <c r="G708" s="424"/>
      <c r="H708" s="424"/>
    </row>
    <row r="709" spans="7:8" ht="12">
      <c r="G709" s="424"/>
      <c r="H709" s="424"/>
    </row>
    <row r="710" spans="7:8" ht="12">
      <c r="G710" s="424"/>
      <c r="H710" s="424"/>
    </row>
    <row r="711" spans="7:8" ht="12">
      <c r="G711" s="424"/>
      <c r="H711" s="424"/>
    </row>
    <row r="712" spans="7:8" ht="12">
      <c r="G712" s="424"/>
      <c r="H712" s="424"/>
    </row>
    <row r="713" spans="7:8" ht="12">
      <c r="G713" s="424"/>
      <c r="H713" s="424"/>
    </row>
    <row r="714" spans="7:8" ht="12">
      <c r="G714" s="424"/>
      <c r="H714" s="424"/>
    </row>
    <row r="715" spans="7:8" ht="12">
      <c r="G715" s="424"/>
      <c r="H715" s="424"/>
    </row>
    <row r="716" spans="7:8" ht="12">
      <c r="G716" s="424"/>
      <c r="H716" s="424"/>
    </row>
    <row r="717" spans="7:8" ht="12">
      <c r="G717" s="424"/>
      <c r="H717" s="424"/>
    </row>
    <row r="718" spans="7:8" ht="12">
      <c r="G718" s="424"/>
      <c r="H718" s="424"/>
    </row>
    <row r="719" spans="7:8" ht="12">
      <c r="G719" s="424"/>
      <c r="H719" s="424"/>
    </row>
    <row r="720" spans="7:8" ht="12">
      <c r="G720" s="424"/>
      <c r="H720" s="424"/>
    </row>
    <row r="721" spans="7:8" ht="12">
      <c r="G721" s="424"/>
      <c r="H721" s="424"/>
    </row>
    <row r="722" spans="7:8" ht="12">
      <c r="G722" s="424"/>
      <c r="H722" s="424"/>
    </row>
    <row r="723" spans="7:8" ht="12">
      <c r="G723" s="424"/>
      <c r="H723" s="424"/>
    </row>
    <row r="724" spans="7:8" ht="12">
      <c r="G724" s="424"/>
      <c r="H724" s="424"/>
    </row>
    <row r="725" spans="7:8" ht="12">
      <c r="G725" s="424"/>
      <c r="H725" s="424"/>
    </row>
    <row r="726" spans="7:8" ht="12">
      <c r="G726" s="424"/>
      <c r="H726" s="424"/>
    </row>
    <row r="727" spans="7:8" ht="12">
      <c r="G727" s="424"/>
      <c r="H727" s="424"/>
    </row>
    <row r="728" spans="7:8" ht="12">
      <c r="G728" s="424"/>
      <c r="H728" s="424"/>
    </row>
    <row r="729" spans="7:8" ht="12">
      <c r="G729" s="424"/>
      <c r="H729" s="424"/>
    </row>
    <row r="730" spans="7:8" ht="12">
      <c r="G730" s="424"/>
      <c r="H730" s="424"/>
    </row>
    <row r="731" spans="7:8" ht="12">
      <c r="G731" s="424"/>
      <c r="H731" s="424"/>
    </row>
    <row r="732" spans="7:8" ht="12">
      <c r="G732" s="424"/>
      <c r="H732" s="424"/>
    </row>
    <row r="733" spans="7:8" ht="12">
      <c r="G733" s="424"/>
      <c r="H733" s="424"/>
    </row>
    <row r="734" spans="7:8" ht="12">
      <c r="G734" s="424"/>
      <c r="H734" s="424"/>
    </row>
    <row r="735" spans="7:8" ht="12">
      <c r="G735" s="424"/>
      <c r="H735" s="424"/>
    </row>
    <row r="736" spans="7:8" ht="12">
      <c r="G736" s="424"/>
      <c r="H736" s="424"/>
    </row>
    <row r="737" spans="7:8" ht="12">
      <c r="G737" s="424"/>
      <c r="H737" s="424"/>
    </row>
    <row r="738" spans="7:8" ht="12">
      <c r="G738" s="424"/>
      <c r="H738" s="424"/>
    </row>
    <row r="739" spans="7:8" ht="12">
      <c r="G739" s="424"/>
      <c r="H739" s="424"/>
    </row>
    <row r="740" spans="7:8" ht="12">
      <c r="G740" s="424"/>
      <c r="H740" s="424"/>
    </row>
    <row r="741" spans="7:8" ht="12">
      <c r="G741" s="424"/>
      <c r="H741" s="424"/>
    </row>
    <row r="742" spans="7:8" ht="12">
      <c r="G742" s="424"/>
      <c r="H742" s="424"/>
    </row>
    <row r="743" spans="7:8" ht="12">
      <c r="G743" s="424"/>
      <c r="H743" s="424"/>
    </row>
    <row r="744" spans="7:8" ht="12">
      <c r="G744" s="424"/>
      <c r="H744" s="424"/>
    </row>
    <row r="745" spans="7:8" ht="12">
      <c r="G745" s="424"/>
      <c r="H745" s="424"/>
    </row>
    <row r="746" spans="7:8" ht="12">
      <c r="G746" s="424"/>
      <c r="H746" s="424"/>
    </row>
    <row r="747" spans="7:8" ht="12">
      <c r="G747" s="424"/>
      <c r="H747" s="424"/>
    </row>
    <row r="748" spans="7:8" ht="12">
      <c r="G748" s="424"/>
      <c r="H748" s="424"/>
    </row>
    <row r="749" spans="7:8" ht="12">
      <c r="G749" s="424"/>
      <c r="H749" s="424"/>
    </row>
    <row r="750" spans="7:8" ht="12">
      <c r="G750" s="424"/>
      <c r="H750" s="424"/>
    </row>
    <row r="751" spans="7:8" ht="12">
      <c r="G751" s="424"/>
      <c r="H751" s="424"/>
    </row>
    <row r="752" spans="7:8" ht="12">
      <c r="G752" s="424"/>
      <c r="H752" s="424"/>
    </row>
    <row r="753" spans="7:8" ht="12">
      <c r="G753" s="424"/>
      <c r="H753" s="424"/>
    </row>
    <row r="754" spans="7:8" ht="12">
      <c r="G754" s="424"/>
      <c r="H754" s="424"/>
    </row>
    <row r="755" spans="7:8" ht="12">
      <c r="G755" s="424"/>
      <c r="H755" s="424"/>
    </row>
    <row r="756" spans="7:8" ht="12">
      <c r="G756" s="424"/>
      <c r="H756" s="424"/>
    </row>
    <row r="757" spans="7:8" ht="12">
      <c r="G757" s="424"/>
      <c r="H757" s="424"/>
    </row>
    <row r="758" spans="7:8" ht="12">
      <c r="G758" s="424"/>
      <c r="H758" s="424"/>
    </row>
    <row r="759" spans="7:8" ht="12">
      <c r="G759" s="424"/>
      <c r="H759" s="424"/>
    </row>
    <row r="760" spans="7:8" ht="12">
      <c r="G760" s="424"/>
      <c r="H760" s="424"/>
    </row>
    <row r="761" spans="7:8" ht="12">
      <c r="G761" s="424"/>
      <c r="H761" s="424"/>
    </row>
    <row r="762" spans="7:8" ht="12">
      <c r="G762" s="424"/>
      <c r="H762" s="424"/>
    </row>
    <row r="763" spans="7:8" ht="12">
      <c r="G763" s="424"/>
      <c r="H763" s="424"/>
    </row>
    <row r="764" spans="7:8" ht="12">
      <c r="G764" s="424"/>
      <c r="H764" s="424"/>
    </row>
    <row r="765" spans="7:8" ht="12">
      <c r="G765" s="424"/>
      <c r="H765" s="424"/>
    </row>
    <row r="766" spans="7:8" ht="12">
      <c r="G766" s="424"/>
      <c r="H766" s="424"/>
    </row>
    <row r="767" spans="7:8" ht="12">
      <c r="G767" s="424"/>
      <c r="H767" s="424"/>
    </row>
    <row r="768" spans="7:8" ht="12">
      <c r="G768" s="424"/>
      <c r="H768" s="424"/>
    </row>
    <row r="769" spans="7:8" ht="12">
      <c r="G769" s="424"/>
      <c r="H769" s="424"/>
    </row>
    <row r="770" spans="7:8" ht="12">
      <c r="G770" s="424"/>
      <c r="H770" s="424"/>
    </row>
    <row r="771" spans="7:8" ht="12">
      <c r="G771" s="424"/>
      <c r="H771" s="424"/>
    </row>
    <row r="772" spans="7:8" ht="12">
      <c r="G772" s="424"/>
      <c r="H772" s="424"/>
    </row>
    <row r="773" spans="7:8" ht="12">
      <c r="G773" s="424"/>
      <c r="H773" s="424"/>
    </row>
    <row r="774" spans="7:8" ht="12">
      <c r="G774" s="424"/>
      <c r="H774" s="424"/>
    </row>
    <row r="775" spans="7:8" ht="12">
      <c r="G775" s="424"/>
      <c r="H775" s="424"/>
    </row>
    <row r="776" spans="7:8" ht="12">
      <c r="G776" s="424"/>
      <c r="H776" s="424"/>
    </row>
    <row r="777" spans="7:8" ht="12">
      <c r="G777" s="424"/>
      <c r="H777" s="424"/>
    </row>
    <row r="778" spans="7:8" ht="12">
      <c r="G778" s="424"/>
      <c r="H778" s="424"/>
    </row>
    <row r="779" spans="7:8" ht="12">
      <c r="G779" s="424"/>
      <c r="H779" s="424"/>
    </row>
    <row r="780" spans="7:8" ht="12">
      <c r="G780" s="424"/>
      <c r="H780" s="424"/>
    </row>
    <row r="781" spans="7:8" ht="12">
      <c r="G781" s="424"/>
      <c r="H781" s="424"/>
    </row>
    <row r="782" spans="7:8" ht="12">
      <c r="G782" s="424"/>
      <c r="H782" s="424"/>
    </row>
    <row r="783" spans="7:8" ht="12">
      <c r="G783" s="424"/>
      <c r="H783" s="424"/>
    </row>
    <row r="784" spans="7:8" ht="12">
      <c r="G784" s="424"/>
      <c r="H784" s="424"/>
    </row>
    <row r="785" spans="7:8" ht="12">
      <c r="G785" s="424"/>
      <c r="H785" s="424"/>
    </row>
    <row r="786" spans="7:8" ht="12">
      <c r="G786" s="424"/>
      <c r="H786" s="424"/>
    </row>
    <row r="787" spans="7:8" ht="12">
      <c r="G787" s="424"/>
      <c r="H787" s="424"/>
    </row>
    <row r="788" spans="7:8" ht="12">
      <c r="G788" s="424"/>
      <c r="H788" s="424"/>
    </row>
    <row r="789" spans="7:8" ht="12">
      <c r="G789" s="424"/>
      <c r="H789" s="424"/>
    </row>
    <row r="790" spans="7:8" ht="12">
      <c r="G790" s="424"/>
      <c r="H790" s="424"/>
    </row>
    <row r="791" spans="7:8" ht="12">
      <c r="G791" s="424"/>
      <c r="H791" s="424"/>
    </row>
    <row r="792" spans="7:8" ht="12">
      <c r="G792" s="424"/>
      <c r="H792" s="424"/>
    </row>
    <row r="793" spans="7:8" ht="12">
      <c r="G793" s="424"/>
      <c r="H793" s="424"/>
    </row>
    <row r="794" spans="7:8" ht="12">
      <c r="G794" s="424"/>
      <c r="H794" s="424"/>
    </row>
    <row r="795" spans="7:8" ht="12">
      <c r="G795" s="424"/>
      <c r="H795" s="424"/>
    </row>
    <row r="796" spans="7:8" ht="12">
      <c r="G796" s="424"/>
      <c r="H796" s="424"/>
    </row>
    <row r="797" spans="7:8" ht="12">
      <c r="G797" s="424"/>
      <c r="H797" s="424"/>
    </row>
    <row r="798" spans="7:8" ht="12">
      <c r="G798" s="424"/>
      <c r="H798" s="424"/>
    </row>
    <row r="799" spans="7:8" ht="12">
      <c r="G799" s="424"/>
      <c r="H799" s="424"/>
    </row>
    <row r="800" spans="7:8" ht="12">
      <c r="G800" s="424"/>
      <c r="H800" s="424"/>
    </row>
    <row r="801" spans="7:8" ht="12">
      <c r="G801" s="424"/>
      <c r="H801" s="424"/>
    </row>
    <row r="802" spans="7:8" ht="12">
      <c r="G802" s="424"/>
      <c r="H802" s="424"/>
    </row>
    <row r="803" spans="7:8" ht="12">
      <c r="G803" s="424"/>
      <c r="H803" s="424"/>
    </row>
    <row r="804" spans="7:8" ht="12">
      <c r="G804" s="424"/>
      <c r="H804" s="424"/>
    </row>
    <row r="805" spans="7:8" ht="12">
      <c r="G805" s="424"/>
      <c r="H805" s="424"/>
    </row>
    <row r="806" spans="7:8" ht="12">
      <c r="G806" s="424"/>
      <c r="H806" s="424"/>
    </row>
    <row r="807" spans="7:8" ht="12">
      <c r="G807" s="424"/>
      <c r="H807" s="424"/>
    </row>
    <row r="808" spans="7:8" ht="12">
      <c r="G808" s="424"/>
      <c r="H808" s="424"/>
    </row>
    <row r="809" spans="7:8" ht="12">
      <c r="G809" s="424"/>
      <c r="H809" s="424"/>
    </row>
    <row r="810" spans="7:8" ht="12">
      <c r="G810" s="424"/>
      <c r="H810" s="424"/>
    </row>
    <row r="811" spans="7:8" ht="12">
      <c r="G811" s="424"/>
      <c r="H811" s="424"/>
    </row>
    <row r="812" spans="7:8" ht="12">
      <c r="G812" s="424"/>
      <c r="H812" s="424"/>
    </row>
    <row r="813" spans="7:8" ht="12">
      <c r="G813" s="424"/>
      <c r="H813" s="424"/>
    </row>
    <row r="814" spans="7:8" ht="12">
      <c r="G814" s="424"/>
      <c r="H814" s="424"/>
    </row>
    <row r="815" spans="7:8" ht="12">
      <c r="G815" s="424"/>
      <c r="H815" s="424"/>
    </row>
    <row r="816" spans="7:8" ht="12">
      <c r="G816" s="424"/>
      <c r="H816" s="424"/>
    </row>
    <row r="817" spans="7:8" ht="12">
      <c r="G817" s="424"/>
      <c r="H817" s="424"/>
    </row>
    <row r="818" spans="7:8" ht="12">
      <c r="G818" s="424"/>
      <c r="H818" s="424"/>
    </row>
    <row r="819" spans="7:8" ht="12">
      <c r="G819" s="424"/>
      <c r="H819" s="424"/>
    </row>
    <row r="820" spans="7:8" ht="12">
      <c r="G820" s="424"/>
      <c r="H820" s="424"/>
    </row>
    <row r="821" spans="7:8" ht="12">
      <c r="G821" s="424"/>
      <c r="H821" s="424"/>
    </row>
    <row r="822" spans="7:8" ht="12">
      <c r="G822" s="424"/>
      <c r="H822" s="424"/>
    </row>
    <row r="823" spans="7:8" ht="12">
      <c r="G823" s="424"/>
      <c r="H823" s="424"/>
    </row>
    <row r="824" spans="7:8" ht="12">
      <c r="G824" s="424"/>
      <c r="H824" s="424"/>
    </row>
    <row r="825" spans="7:8" ht="12">
      <c r="G825" s="424"/>
      <c r="H825" s="424"/>
    </row>
    <row r="826" spans="7:8" ht="12">
      <c r="G826" s="424"/>
      <c r="H826" s="424"/>
    </row>
    <row r="827" spans="7:8" ht="12">
      <c r="G827" s="424"/>
      <c r="H827" s="424"/>
    </row>
    <row r="828" spans="7:8" ht="12">
      <c r="G828" s="424"/>
      <c r="H828" s="424"/>
    </row>
    <row r="829" spans="7:8" ht="12">
      <c r="G829" s="424"/>
      <c r="H829" s="424"/>
    </row>
    <row r="830" spans="7:8" ht="12">
      <c r="G830" s="424"/>
      <c r="H830" s="424"/>
    </row>
    <row r="831" spans="7:8" ht="12">
      <c r="G831" s="424"/>
      <c r="H831" s="424"/>
    </row>
    <row r="832" spans="7:8" ht="12">
      <c r="G832" s="424"/>
      <c r="H832" s="424"/>
    </row>
    <row r="833" spans="7:8" ht="12">
      <c r="G833" s="424"/>
      <c r="H833" s="424"/>
    </row>
    <row r="834" spans="7:8" ht="12">
      <c r="G834" s="424"/>
      <c r="H834" s="424"/>
    </row>
    <row r="835" spans="7:8" ht="12">
      <c r="G835" s="424"/>
      <c r="H835" s="424"/>
    </row>
    <row r="836" spans="7:8" ht="12">
      <c r="G836" s="424"/>
      <c r="H836" s="424"/>
    </row>
    <row r="837" spans="7:8" ht="12">
      <c r="G837" s="424"/>
      <c r="H837" s="424"/>
    </row>
    <row r="838" spans="7:8" ht="12">
      <c r="G838" s="424"/>
      <c r="H838" s="424"/>
    </row>
    <row r="839" spans="7:8" ht="12">
      <c r="G839" s="424"/>
      <c r="H839" s="424"/>
    </row>
    <row r="840" spans="7:8" ht="12">
      <c r="G840" s="424"/>
      <c r="H840" s="424"/>
    </row>
    <row r="841" spans="7:8" ht="12">
      <c r="G841" s="424"/>
      <c r="H841" s="424"/>
    </row>
    <row r="842" spans="7:8" ht="12">
      <c r="G842" s="424"/>
      <c r="H842" s="424"/>
    </row>
    <row r="843" spans="7:8" ht="12">
      <c r="G843" s="424"/>
      <c r="H843" s="424"/>
    </row>
    <row r="844" spans="7:8" ht="12">
      <c r="G844" s="424"/>
      <c r="H844" s="424"/>
    </row>
    <row r="845" spans="7:8" ht="12">
      <c r="G845" s="424"/>
      <c r="H845" s="424"/>
    </row>
    <row r="846" spans="7:8" ht="12">
      <c r="G846" s="424"/>
      <c r="H846" s="424"/>
    </row>
    <row r="847" spans="7:8" ht="12">
      <c r="G847" s="424"/>
      <c r="H847" s="424"/>
    </row>
    <row r="848" spans="7:8" ht="12">
      <c r="G848" s="424"/>
      <c r="H848" s="424"/>
    </row>
    <row r="849" spans="7:8" ht="12">
      <c r="G849" s="424"/>
      <c r="H849" s="424"/>
    </row>
    <row r="850" spans="7:8" ht="12">
      <c r="G850" s="424"/>
      <c r="H850" s="424"/>
    </row>
    <row r="851" spans="7:8" ht="12">
      <c r="G851" s="424"/>
      <c r="H851" s="424"/>
    </row>
    <row r="852" spans="7:8" ht="12">
      <c r="G852" s="424"/>
      <c r="H852" s="424"/>
    </row>
    <row r="853" spans="7:8" ht="12">
      <c r="G853" s="424"/>
      <c r="H853" s="424"/>
    </row>
    <row r="854" spans="7:8" ht="12">
      <c r="G854" s="424"/>
      <c r="H854" s="424"/>
    </row>
    <row r="855" spans="7:8" ht="12">
      <c r="G855" s="424"/>
      <c r="H855" s="424"/>
    </row>
    <row r="856" spans="7:8" ht="12">
      <c r="G856" s="424"/>
      <c r="H856" s="424"/>
    </row>
    <row r="857" spans="7:8" ht="12">
      <c r="G857" s="424"/>
      <c r="H857" s="424"/>
    </row>
    <row r="858" spans="7:8" ht="12">
      <c r="G858" s="424"/>
      <c r="H858" s="424"/>
    </row>
    <row r="859" spans="7:8" ht="12">
      <c r="G859" s="424"/>
      <c r="H859" s="424"/>
    </row>
    <row r="860" spans="7:8" ht="12">
      <c r="G860" s="424"/>
      <c r="H860" s="424"/>
    </row>
    <row r="861" spans="7:8" ht="12">
      <c r="G861" s="424"/>
      <c r="H861" s="424"/>
    </row>
    <row r="862" spans="7:8" ht="12">
      <c r="G862" s="424"/>
      <c r="H862" s="424"/>
    </row>
    <row r="863" spans="7:8" ht="12">
      <c r="G863" s="424"/>
      <c r="H863" s="424"/>
    </row>
    <row r="864" spans="7:8" ht="12">
      <c r="G864" s="424"/>
      <c r="H864" s="424"/>
    </row>
    <row r="865" spans="7:8" ht="12">
      <c r="G865" s="424"/>
      <c r="H865" s="424"/>
    </row>
    <row r="866" spans="7:8" ht="12">
      <c r="G866" s="424"/>
      <c r="H866" s="424"/>
    </row>
    <row r="867" spans="7:8" ht="12">
      <c r="G867" s="424"/>
      <c r="H867" s="424"/>
    </row>
    <row r="868" spans="7:8" ht="12">
      <c r="G868" s="424"/>
      <c r="H868" s="424"/>
    </row>
    <row r="869" spans="7:8" ht="12">
      <c r="G869" s="424"/>
      <c r="H869" s="424"/>
    </row>
    <row r="870" spans="7:8" ht="12">
      <c r="G870" s="424"/>
      <c r="H870" s="424"/>
    </row>
    <row r="871" spans="7:8" ht="12">
      <c r="G871" s="424"/>
      <c r="H871" s="424"/>
    </row>
    <row r="872" spans="7:8" ht="12">
      <c r="G872" s="424"/>
      <c r="H872" s="424"/>
    </row>
    <row r="873" spans="7:8" ht="12">
      <c r="G873" s="424"/>
      <c r="H873" s="424"/>
    </row>
    <row r="874" spans="7:8" ht="12">
      <c r="G874" s="424"/>
      <c r="H874" s="424"/>
    </row>
    <row r="875" spans="7:8" ht="12">
      <c r="G875" s="424"/>
      <c r="H875" s="424"/>
    </row>
    <row r="876" spans="7:8" ht="12">
      <c r="G876" s="424"/>
      <c r="H876" s="424"/>
    </row>
    <row r="877" spans="7:8" ht="12">
      <c r="G877" s="424"/>
      <c r="H877" s="424"/>
    </row>
    <row r="878" spans="7:8" ht="12">
      <c r="G878" s="424"/>
      <c r="H878" s="424"/>
    </row>
    <row r="879" spans="7:8" ht="12">
      <c r="G879" s="424"/>
      <c r="H879" s="424"/>
    </row>
    <row r="880" spans="7:8" ht="12">
      <c r="G880" s="424"/>
      <c r="H880" s="424"/>
    </row>
    <row r="881" spans="7:8" ht="12">
      <c r="G881" s="424"/>
      <c r="H881" s="424"/>
    </row>
    <row r="882" spans="7:8" ht="12">
      <c r="G882" s="424"/>
      <c r="H882" s="424"/>
    </row>
    <row r="883" spans="7:8" ht="12">
      <c r="G883" s="424"/>
      <c r="H883" s="424"/>
    </row>
    <row r="884" spans="7:8" ht="12">
      <c r="G884" s="424"/>
      <c r="H884" s="424"/>
    </row>
    <row r="885" spans="7:8" ht="12">
      <c r="G885" s="424"/>
      <c r="H885" s="424"/>
    </row>
    <row r="886" spans="7:8" ht="12">
      <c r="G886" s="424"/>
      <c r="H886" s="424"/>
    </row>
    <row r="887" spans="7:8" ht="12">
      <c r="G887" s="424"/>
      <c r="H887" s="424"/>
    </row>
    <row r="888" spans="7:8" ht="12">
      <c r="G888" s="424"/>
      <c r="H888" s="424"/>
    </row>
    <row r="889" spans="7:8" ht="12">
      <c r="G889" s="424"/>
      <c r="H889" s="424"/>
    </row>
    <row r="890" spans="7:8" ht="12">
      <c r="G890" s="424"/>
      <c r="H890" s="424"/>
    </row>
    <row r="891" spans="7:8" ht="12">
      <c r="G891" s="424"/>
      <c r="H891" s="424"/>
    </row>
    <row r="892" spans="7:8" ht="12">
      <c r="G892" s="424"/>
      <c r="H892" s="424"/>
    </row>
    <row r="893" spans="7:8" ht="12">
      <c r="G893" s="424"/>
      <c r="H893" s="424"/>
    </row>
    <row r="894" spans="7:8" ht="12">
      <c r="G894" s="424"/>
      <c r="H894" s="424"/>
    </row>
    <row r="895" spans="7:8" ht="12">
      <c r="G895" s="424"/>
      <c r="H895" s="424"/>
    </row>
    <row r="896" spans="7:8" ht="12">
      <c r="G896" s="424"/>
      <c r="H896" s="424"/>
    </row>
    <row r="897" spans="7:8" ht="12">
      <c r="G897" s="424"/>
      <c r="H897" s="424"/>
    </row>
    <row r="898" spans="7:8" ht="12">
      <c r="G898" s="424"/>
      <c r="H898" s="424"/>
    </row>
    <row r="899" spans="7:8" ht="12">
      <c r="G899" s="424"/>
      <c r="H899" s="424"/>
    </row>
    <row r="900" spans="7:8" ht="12">
      <c r="G900" s="424"/>
      <c r="H900" s="424"/>
    </row>
    <row r="901" spans="7:8" ht="12">
      <c r="G901" s="424"/>
      <c r="H901" s="424"/>
    </row>
    <row r="902" spans="7:8" ht="12">
      <c r="G902" s="424"/>
      <c r="H902" s="424"/>
    </row>
    <row r="903" spans="7:8" ht="12">
      <c r="G903" s="424"/>
      <c r="H903" s="424"/>
    </row>
    <row r="904" spans="7:8" ht="12">
      <c r="G904" s="424"/>
      <c r="H904" s="424"/>
    </row>
    <row r="905" spans="7:8" ht="12">
      <c r="G905" s="424"/>
      <c r="H905" s="424"/>
    </row>
    <row r="906" spans="7:8" ht="12">
      <c r="G906" s="424"/>
      <c r="H906" s="424"/>
    </row>
    <row r="907" spans="7:8" ht="12">
      <c r="G907" s="424"/>
      <c r="H907" s="424"/>
    </row>
    <row r="908" spans="7:8" ht="12">
      <c r="G908" s="424"/>
      <c r="H908" s="424"/>
    </row>
    <row r="909" spans="7:8" ht="12">
      <c r="G909" s="424"/>
      <c r="H909" s="424"/>
    </row>
    <row r="910" spans="7:8" ht="12">
      <c r="G910" s="424"/>
      <c r="H910" s="424"/>
    </row>
    <row r="911" spans="7:8" ht="12">
      <c r="G911" s="424"/>
      <c r="H911" s="424"/>
    </row>
    <row r="912" spans="7:8" ht="12">
      <c r="G912" s="424"/>
      <c r="H912" s="424"/>
    </row>
    <row r="913" spans="7:8" ht="12">
      <c r="G913" s="424"/>
      <c r="H913" s="424"/>
    </row>
    <row r="914" spans="7:8" ht="12">
      <c r="G914" s="424"/>
      <c r="H914" s="424"/>
    </row>
    <row r="915" spans="7:8" ht="12">
      <c r="G915" s="424"/>
      <c r="H915" s="424"/>
    </row>
    <row r="916" spans="7:8" ht="12">
      <c r="G916" s="424"/>
      <c r="H916" s="424"/>
    </row>
    <row r="917" spans="7:8" ht="12">
      <c r="G917" s="424"/>
      <c r="H917" s="424"/>
    </row>
    <row r="918" spans="7:8" ht="12">
      <c r="G918" s="424"/>
      <c r="H918" s="424"/>
    </row>
    <row r="919" spans="7:8" ht="12">
      <c r="G919" s="424"/>
      <c r="H919" s="424"/>
    </row>
    <row r="920" spans="7:8" ht="12">
      <c r="G920" s="424"/>
      <c r="H920" s="424"/>
    </row>
    <row r="921" spans="7:8" ht="12">
      <c r="G921" s="424"/>
      <c r="H921" s="424"/>
    </row>
    <row r="922" spans="7:8" ht="12">
      <c r="G922" s="424"/>
      <c r="H922" s="424"/>
    </row>
    <row r="923" spans="7:8" ht="12">
      <c r="G923" s="424"/>
      <c r="H923" s="424"/>
    </row>
    <row r="924" spans="7:8" ht="12">
      <c r="G924" s="424"/>
      <c r="H924" s="424"/>
    </row>
    <row r="925" spans="7:8" ht="12">
      <c r="G925" s="424"/>
      <c r="H925" s="424"/>
    </row>
    <row r="926" spans="7:8" ht="12">
      <c r="G926" s="424"/>
      <c r="H926" s="424"/>
    </row>
    <row r="927" spans="7:8" ht="12">
      <c r="G927" s="424"/>
      <c r="H927" s="424"/>
    </row>
    <row r="928" spans="7:8" ht="12">
      <c r="G928" s="424"/>
      <c r="H928" s="424"/>
    </row>
    <row r="929" spans="7:8" ht="12">
      <c r="G929" s="424"/>
      <c r="H929" s="424"/>
    </row>
    <row r="930" spans="7:8" ht="12">
      <c r="G930" s="424"/>
      <c r="H930" s="424"/>
    </row>
    <row r="931" spans="7:8" ht="12">
      <c r="G931" s="424"/>
      <c r="H931" s="424"/>
    </row>
    <row r="932" spans="7:8" ht="12">
      <c r="G932" s="424"/>
      <c r="H932" s="424"/>
    </row>
    <row r="933" spans="7:8" ht="12">
      <c r="G933" s="424"/>
      <c r="H933" s="424"/>
    </row>
    <row r="934" spans="7:8" ht="12">
      <c r="G934" s="424"/>
      <c r="H934" s="424"/>
    </row>
    <row r="935" spans="7:8" ht="12">
      <c r="G935" s="424"/>
      <c r="H935" s="424"/>
    </row>
    <row r="936" spans="7:8" ht="12">
      <c r="G936" s="424"/>
      <c r="H936" s="424"/>
    </row>
    <row r="937" spans="7:8" ht="12">
      <c r="G937" s="424"/>
      <c r="H937" s="424"/>
    </row>
    <row r="938" spans="7:8" ht="12">
      <c r="G938" s="424"/>
      <c r="H938" s="424"/>
    </row>
    <row r="939" spans="7:8" ht="12">
      <c r="G939" s="424"/>
      <c r="H939" s="424"/>
    </row>
    <row r="940" spans="7:8" ht="12">
      <c r="G940" s="424"/>
      <c r="H940" s="424"/>
    </row>
    <row r="941" spans="7:8" ht="12">
      <c r="G941" s="424"/>
      <c r="H941" s="424"/>
    </row>
    <row r="942" spans="7:8" ht="12">
      <c r="G942" s="424"/>
      <c r="H942" s="424"/>
    </row>
    <row r="943" spans="7:8" ht="12">
      <c r="G943" s="424"/>
      <c r="H943" s="424"/>
    </row>
    <row r="944" spans="7:8" ht="12">
      <c r="G944" s="424"/>
      <c r="H944" s="424"/>
    </row>
    <row r="945" spans="7:8" ht="12">
      <c r="G945" s="424"/>
      <c r="H945" s="424"/>
    </row>
    <row r="946" spans="7:8" ht="12">
      <c r="G946" s="424"/>
      <c r="H946" s="424"/>
    </row>
    <row r="947" spans="7:8" ht="12">
      <c r="G947" s="424"/>
      <c r="H947" s="424"/>
    </row>
    <row r="948" spans="7:8" ht="12">
      <c r="G948" s="424"/>
      <c r="H948" s="424"/>
    </row>
    <row r="949" spans="7:8" ht="12">
      <c r="G949" s="424"/>
      <c r="H949" s="424"/>
    </row>
    <row r="950" spans="7:8" ht="12">
      <c r="G950" s="424"/>
      <c r="H950" s="424"/>
    </row>
    <row r="951" spans="7:8" ht="12">
      <c r="G951" s="424"/>
      <c r="H951" s="424"/>
    </row>
    <row r="952" spans="7:8" ht="12">
      <c r="G952" s="424"/>
      <c r="H952" s="424"/>
    </row>
    <row r="953" spans="7:8" ht="12">
      <c r="G953" s="424"/>
      <c r="H953" s="424"/>
    </row>
    <row r="954" spans="7:8" ht="12">
      <c r="G954" s="424"/>
      <c r="H954" s="424"/>
    </row>
    <row r="955" spans="7:8" ht="12">
      <c r="G955" s="424"/>
      <c r="H955" s="424"/>
    </row>
    <row r="956" spans="7:8" ht="12">
      <c r="G956" s="424"/>
      <c r="H956" s="424"/>
    </row>
    <row r="957" spans="7:8" ht="12">
      <c r="G957" s="424"/>
      <c r="H957" s="424"/>
    </row>
    <row r="958" spans="7:8" ht="12">
      <c r="G958" s="424"/>
      <c r="H958" s="424"/>
    </row>
    <row r="959" spans="7:8" ht="12">
      <c r="G959" s="424"/>
      <c r="H959" s="424"/>
    </row>
    <row r="960" spans="7:8" ht="12">
      <c r="G960" s="424"/>
      <c r="H960" s="424"/>
    </row>
    <row r="961" spans="7:8" ht="12">
      <c r="G961" s="424"/>
      <c r="H961" s="424"/>
    </row>
    <row r="962" spans="7:8" ht="12">
      <c r="G962" s="424"/>
      <c r="H962" s="424"/>
    </row>
    <row r="963" spans="7:8" ht="12">
      <c r="G963" s="424"/>
      <c r="H963" s="424"/>
    </row>
    <row r="964" spans="7:8" ht="12">
      <c r="G964" s="424"/>
      <c r="H964" s="424"/>
    </row>
    <row r="965" spans="7:8" ht="12">
      <c r="G965" s="424"/>
      <c r="H965" s="424"/>
    </row>
    <row r="966" spans="7:8" ht="12">
      <c r="G966" s="424"/>
      <c r="H966" s="424"/>
    </row>
    <row r="967" spans="7:8" ht="12">
      <c r="G967" s="424"/>
      <c r="H967" s="424"/>
    </row>
    <row r="968" spans="7:8" ht="12">
      <c r="G968" s="424"/>
      <c r="H968" s="424"/>
    </row>
    <row r="969" spans="7:8" ht="12">
      <c r="G969" s="424"/>
      <c r="H969" s="424"/>
    </row>
    <row r="970" spans="7:8" ht="12">
      <c r="G970" s="424"/>
      <c r="H970" s="424"/>
    </row>
    <row r="971" spans="7:8" ht="12">
      <c r="G971" s="424"/>
      <c r="H971" s="424"/>
    </row>
    <row r="972" spans="7:8" ht="12">
      <c r="G972" s="424"/>
      <c r="H972" s="424"/>
    </row>
    <row r="973" spans="7:8" ht="12">
      <c r="G973" s="424"/>
      <c r="H973" s="424"/>
    </row>
    <row r="974" spans="7:8" ht="12">
      <c r="G974" s="424"/>
      <c r="H974" s="424"/>
    </row>
    <row r="975" spans="7:8" ht="12">
      <c r="G975" s="424"/>
      <c r="H975" s="424"/>
    </row>
    <row r="976" spans="7:8" ht="12">
      <c r="G976" s="424"/>
      <c r="H976" s="424"/>
    </row>
    <row r="977" spans="7:8" ht="12">
      <c r="G977" s="424"/>
      <c r="H977" s="424"/>
    </row>
    <row r="978" spans="7:8" ht="12">
      <c r="G978" s="424"/>
      <c r="H978" s="424"/>
    </row>
    <row r="979" spans="7:8" ht="12">
      <c r="G979" s="424"/>
      <c r="H979" s="424"/>
    </row>
    <row r="980" spans="7:8" ht="12">
      <c r="G980" s="424"/>
      <c r="H980" s="424"/>
    </row>
    <row r="981" spans="7:8" ht="12">
      <c r="G981" s="424"/>
      <c r="H981" s="424"/>
    </row>
    <row r="982" spans="7:8" ht="12">
      <c r="G982" s="424"/>
      <c r="H982" s="424"/>
    </row>
    <row r="983" spans="7:8" ht="12">
      <c r="G983" s="424"/>
      <c r="H983" s="424"/>
    </row>
    <row r="984" spans="7:8" ht="12">
      <c r="G984" s="424"/>
      <c r="H984" s="424"/>
    </row>
    <row r="985" spans="7:8" ht="12">
      <c r="G985" s="424"/>
      <c r="H985" s="424"/>
    </row>
    <row r="986" spans="7:8" ht="12">
      <c r="G986" s="424"/>
      <c r="H986" s="424"/>
    </row>
    <row r="987" spans="7:8" ht="12">
      <c r="G987" s="424"/>
      <c r="H987" s="424"/>
    </row>
    <row r="988" spans="7:8" ht="12">
      <c r="G988" s="424"/>
      <c r="H988" s="424"/>
    </row>
    <row r="989" spans="7:8" ht="12">
      <c r="G989" s="424"/>
      <c r="H989" s="424"/>
    </row>
    <row r="990" spans="7:8" ht="12">
      <c r="G990" s="424"/>
      <c r="H990" s="424"/>
    </row>
    <row r="991" spans="7:8" ht="12">
      <c r="G991" s="424"/>
      <c r="H991" s="424"/>
    </row>
    <row r="992" spans="7:8" ht="12">
      <c r="G992" s="424"/>
      <c r="H992" s="424"/>
    </row>
    <row r="993" spans="7:8" ht="12">
      <c r="G993" s="424"/>
      <c r="H993" s="424"/>
    </row>
    <row r="994" spans="7:8" ht="12">
      <c r="G994" s="424"/>
      <c r="H994" s="424"/>
    </row>
    <row r="995" spans="7:8" ht="12">
      <c r="G995" s="424"/>
      <c r="H995" s="424"/>
    </row>
    <row r="996" spans="7:8" ht="12">
      <c r="G996" s="424"/>
      <c r="H996" s="424"/>
    </row>
    <row r="997" spans="7:8" ht="12">
      <c r="G997" s="424"/>
      <c r="H997" s="424"/>
    </row>
    <row r="998" spans="7:8" ht="12">
      <c r="G998" s="424"/>
      <c r="H998" s="424"/>
    </row>
    <row r="999" spans="7:8" ht="12">
      <c r="G999" s="424"/>
      <c r="H999" s="424"/>
    </row>
    <row r="1000" spans="7:8" ht="12">
      <c r="G1000" s="424"/>
      <c r="H1000" s="424"/>
    </row>
    <row r="1001" spans="7:8" ht="12">
      <c r="G1001" s="424"/>
      <c r="H1001" s="424"/>
    </row>
    <row r="1002" spans="7:8" ht="12">
      <c r="G1002" s="424"/>
      <c r="H1002" s="424"/>
    </row>
    <row r="1003" spans="7:8" ht="12">
      <c r="G1003" s="424"/>
      <c r="H1003" s="424"/>
    </row>
    <row r="1004" spans="7:8" ht="12">
      <c r="G1004" s="424"/>
      <c r="H1004" s="424"/>
    </row>
    <row r="1005" spans="7:8" ht="12">
      <c r="G1005" s="424"/>
      <c r="H1005" s="424"/>
    </row>
    <row r="1006" spans="7:8" ht="12">
      <c r="G1006" s="424"/>
      <c r="H1006" s="424"/>
    </row>
    <row r="1007" spans="7:8" ht="12">
      <c r="G1007" s="424"/>
      <c r="H1007" s="424"/>
    </row>
    <row r="1008" spans="7:8" ht="12">
      <c r="G1008" s="424"/>
      <c r="H1008" s="424"/>
    </row>
    <row r="1009" spans="7:8" ht="12">
      <c r="G1009" s="424"/>
      <c r="H1009" s="424"/>
    </row>
    <row r="1010" spans="7:8" ht="12">
      <c r="G1010" s="424"/>
      <c r="H1010" s="424"/>
    </row>
    <row r="1011" spans="7:8" ht="12">
      <c r="G1011" s="424"/>
      <c r="H1011" s="424"/>
    </row>
    <row r="1012" spans="7:8" ht="12">
      <c r="G1012" s="424"/>
      <c r="H1012" s="424"/>
    </row>
    <row r="1013" spans="7:8" ht="12">
      <c r="G1013" s="424"/>
      <c r="H1013" s="424"/>
    </row>
    <row r="1014" spans="7:8" ht="12">
      <c r="G1014" s="424"/>
      <c r="H1014" s="424"/>
    </row>
    <row r="1015" spans="7:8" ht="12">
      <c r="G1015" s="424"/>
      <c r="H1015" s="424"/>
    </row>
    <row r="1016" spans="7:8" ht="12">
      <c r="G1016" s="424"/>
      <c r="H1016" s="424"/>
    </row>
    <row r="1017" spans="7:8" ht="12">
      <c r="G1017" s="424"/>
      <c r="H1017" s="424"/>
    </row>
    <row r="1018" spans="7:8" ht="12">
      <c r="G1018" s="424"/>
      <c r="H1018" s="424"/>
    </row>
    <row r="1019" spans="7:8" ht="12">
      <c r="G1019" s="424"/>
      <c r="H1019" s="424"/>
    </row>
    <row r="1020" spans="7:8" ht="12">
      <c r="G1020" s="424"/>
      <c r="H1020" s="424"/>
    </row>
    <row r="1021" spans="7:8" ht="12">
      <c r="G1021" s="424"/>
      <c r="H1021" s="424"/>
    </row>
    <row r="1022" spans="7:8" ht="12">
      <c r="G1022" s="424"/>
      <c r="H1022" s="424"/>
    </row>
    <row r="1023" spans="7:8" ht="12">
      <c r="G1023" s="424"/>
      <c r="H1023" s="424"/>
    </row>
    <row r="1024" spans="7:8" ht="12">
      <c r="G1024" s="424"/>
      <c r="H1024" s="424"/>
    </row>
    <row r="1025" spans="7:8" ht="12">
      <c r="G1025" s="424"/>
      <c r="H1025" s="424"/>
    </row>
    <row r="1026" spans="7:8" ht="12">
      <c r="G1026" s="424"/>
      <c r="H1026" s="424"/>
    </row>
    <row r="1027" spans="7:8" ht="12">
      <c r="G1027" s="424"/>
      <c r="H1027" s="424"/>
    </row>
    <row r="1028" spans="7:8" ht="12">
      <c r="G1028" s="424"/>
      <c r="H1028" s="424"/>
    </row>
    <row r="1029" spans="7:8" ht="12">
      <c r="G1029" s="424"/>
      <c r="H1029" s="424"/>
    </row>
    <row r="1030" spans="7:8" ht="12">
      <c r="G1030" s="424"/>
      <c r="H1030" s="424"/>
    </row>
    <row r="1031" spans="7:8" ht="12">
      <c r="G1031" s="424"/>
      <c r="H1031" s="424"/>
    </row>
    <row r="1032" spans="7:8" ht="12">
      <c r="G1032" s="424"/>
      <c r="H1032" s="424"/>
    </row>
    <row r="1033" spans="7:8" ht="12">
      <c r="G1033" s="424"/>
      <c r="H1033" s="424"/>
    </row>
    <row r="1034" spans="7:8" ht="12">
      <c r="G1034" s="424"/>
      <c r="H1034" s="424"/>
    </row>
    <row r="1035" spans="7:8" ht="12">
      <c r="G1035" s="424"/>
      <c r="H1035" s="424"/>
    </row>
    <row r="1036" spans="7:8" ht="12">
      <c r="G1036" s="424"/>
      <c r="H1036" s="424"/>
    </row>
    <row r="1037" spans="7:8" ht="12">
      <c r="G1037" s="424"/>
      <c r="H1037" s="424"/>
    </row>
    <row r="1038" spans="7:8" ht="12">
      <c r="G1038" s="424"/>
      <c r="H1038" s="424"/>
    </row>
    <row r="1039" spans="7:8" ht="12">
      <c r="G1039" s="424"/>
      <c r="H1039" s="424"/>
    </row>
    <row r="1040" spans="7:8" ht="12">
      <c r="G1040" s="424"/>
      <c r="H1040" s="424"/>
    </row>
    <row r="1041" spans="7:8" ht="12">
      <c r="G1041" s="424"/>
      <c r="H1041" s="424"/>
    </row>
    <row r="1042" spans="7:8" ht="12">
      <c r="G1042" s="424"/>
      <c r="H1042" s="424"/>
    </row>
    <row r="1043" spans="7:8" ht="12">
      <c r="G1043" s="424"/>
      <c r="H1043" s="424"/>
    </row>
    <row r="1044" spans="7:8" ht="12">
      <c r="G1044" s="424"/>
      <c r="H1044" s="424"/>
    </row>
    <row r="1045" spans="7:8" ht="12">
      <c r="G1045" s="424"/>
      <c r="H1045" s="424"/>
    </row>
    <row r="1046" spans="7:8" ht="12">
      <c r="G1046" s="424"/>
      <c r="H1046" s="424"/>
    </row>
    <row r="1047" spans="7:8" ht="12">
      <c r="G1047" s="424"/>
      <c r="H1047" s="424"/>
    </row>
    <row r="1048" spans="7:8" ht="12">
      <c r="G1048" s="424"/>
      <c r="H1048" s="424"/>
    </row>
    <row r="1049" spans="7:8" ht="12">
      <c r="G1049" s="424"/>
      <c r="H1049" s="424"/>
    </row>
    <row r="1050" spans="7:8" ht="12">
      <c r="G1050" s="424"/>
      <c r="H1050" s="424"/>
    </row>
    <row r="1051" spans="7:8" ht="12">
      <c r="G1051" s="424"/>
      <c r="H1051" s="424"/>
    </row>
    <row r="1052" spans="7:8" ht="12">
      <c r="G1052" s="424"/>
      <c r="H1052" s="424"/>
    </row>
    <row r="1053" spans="7:8" ht="12">
      <c r="G1053" s="424"/>
      <c r="H1053" s="424"/>
    </row>
    <row r="1054" spans="7:8" ht="12">
      <c r="G1054" s="424"/>
      <c r="H1054" s="424"/>
    </row>
    <row r="1055" spans="7:8" ht="12">
      <c r="G1055" s="424"/>
      <c r="H1055" s="424"/>
    </row>
    <row r="1056" spans="7:8" ht="12">
      <c r="G1056" s="424"/>
      <c r="H1056" s="424"/>
    </row>
    <row r="1057" spans="7:8" ht="12">
      <c r="G1057" s="424"/>
      <c r="H1057" s="424"/>
    </row>
    <row r="1058" spans="7:8" ht="12">
      <c r="G1058" s="424"/>
      <c r="H1058" s="424"/>
    </row>
    <row r="1059" spans="7:8" ht="12">
      <c r="G1059" s="424"/>
      <c r="H1059" s="424"/>
    </row>
    <row r="1060" spans="7:8" ht="12">
      <c r="G1060" s="424"/>
      <c r="H1060" s="424"/>
    </row>
    <row r="1061" spans="7:8" ht="12">
      <c r="G1061" s="424"/>
      <c r="H1061" s="424"/>
    </row>
    <row r="1062" spans="7:8" ht="12">
      <c r="G1062" s="424"/>
      <c r="H1062" s="424"/>
    </row>
    <row r="1063" spans="7:8" ht="12">
      <c r="G1063" s="424"/>
      <c r="H1063" s="424"/>
    </row>
    <row r="1064" spans="7:8" ht="12">
      <c r="G1064" s="424"/>
      <c r="H1064" s="424"/>
    </row>
    <row r="1065" spans="7:8" ht="12">
      <c r="G1065" s="424"/>
      <c r="H1065" s="424"/>
    </row>
    <row r="1066" spans="7:8" ht="12">
      <c r="G1066" s="424"/>
      <c r="H1066" s="424"/>
    </row>
    <row r="1067" spans="7:8" ht="12">
      <c r="G1067" s="424"/>
      <c r="H1067" s="424"/>
    </row>
    <row r="1068" spans="7:8" ht="12">
      <c r="G1068" s="424"/>
      <c r="H1068" s="424"/>
    </row>
    <row r="1069" spans="7:8" ht="12">
      <c r="G1069" s="424"/>
      <c r="H1069" s="424"/>
    </row>
    <row r="1070" spans="7:8" ht="12">
      <c r="G1070" s="424"/>
      <c r="H1070" s="424"/>
    </row>
    <row r="1071" spans="7:8" ht="12">
      <c r="G1071" s="424"/>
      <c r="H1071" s="424"/>
    </row>
    <row r="1072" spans="7:8" ht="12">
      <c r="G1072" s="424"/>
      <c r="H1072" s="424"/>
    </row>
    <row r="1073" spans="7:8" ht="12">
      <c r="G1073" s="424"/>
      <c r="H1073" s="424"/>
    </row>
    <row r="1074" spans="7:8" ht="12">
      <c r="G1074" s="424"/>
      <c r="H1074" s="424"/>
    </row>
    <row r="1075" spans="7:8" ht="12">
      <c r="G1075" s="424"/>
      <c r="H1075" s="424"/>
    </row>
    <row r="1076" spans="7:8" ht="12">
      <c r="G1076" s="424"/>
      <c r="H1076" s="424"/>
    </row>
    <row r="1077" spans="7:8" ht="12">
      <c r="G1077" s="424"/>
      <c r="H1077" s="424"/>
    </row>
    <row r="1078" spans="7:8" ht="12">
      <c r="G1078" s="424"/>
      <c r="H1078" s="424"/>
    </row>
    <row r="1079" spans="7:8" ht="12">
      <c r="G1079" s="424"/>
      <c r="H1079" s="424"/>
    </row>
    <row r="1080" spans="7:8" ht="12">
      <c r="G1080" s="424"/>
      <c r="H1080" s="424"/>
    </row>
    <row r="1081" spans="7:8" ht="12">
      <c r="G1081" s="424"/>
      <c r="H1081" s="424"/>
    </row>
    <row r="1082" spans="7:8" ht="12">
      <c r="G1082" s="424"/>
      <c r="H1082" s="424"/>
    </row>
    <row r="1083" spans="7:8" ht="12">
      <c r="G1083" s="424"/>
      <c r="H1083" s="424"/>
    </row>
    <row r="1084" spans="7:8" ht="12">
      <c r="G1084" s="424"/>
      <c r="H1084" s="424"/>
    </row>
    <row r="1085" spans="7:8" ht="12">
      <c r="G1085" s="424"/>
      <c r="H1085" s="424"/>
    </row>
    <row r="1086" spans="7:8" ht="12">
      <c r="G1086" s="424"/>
      <c r="H1086" s="424"/>
    </row>
    <row r="1087" spans="7:8" ht="12">
      <c r="G1087" s="424"/>
      <c r="H1087" s="424"/>
    </row>
    <row r="1088" spans="7:8" ht="12">
      <c r="G1088" s="424"/>
      <c r="H1088" s="424"/>
    </row>
    <row r="1089" spans="7:8" ht="12">
      <c r="G1089" s="424"/>
      <c r="H1089" s="424"/>
    </row>
    <row r="1090" spans="7:8" ht="12">
      <c r="G1090" s="424"/>
      <c r="H1090" s="424"/>
    </row>
    <row r="1091" spans="7:8" ht="12">
      <c r="G1091" s="424"/>
      <c r="H1091" s="424"/>
    </row>
    <row r="1092" spans="7:8" ht="12">
      <c r="G1092" s="424"/>
      <c r="H1092" s="424"/>
    </row>
    <row r="1093" spans="7:8" ht="12">
      <c r="G1093" s="424"/>
      <c r="H1093" s="424"/>
    </row>
    <row r="1094" spans="7:8" ht="12">
      <c r="G1094" s="424"/>
      <c r="H1094" s="424"/>
    </row>
    <row r="1095" spans="7:8" ht="12">
      <c r="G1095" s="424"/>
      <c r="H1095" s="424"/>
    </row>
    <row r="1096" spans="7:8" ht="12">
      <c r="G1096" s="424"/>
      <c r="H1096" s="424"/>
    </row>
    <row r="1097" spans="7:8" ht="12">
      <c r="G1097" s="424"/>
      <c r="H1097" s="424"/>
    </row>
    <row r="1098" spans="7:8" ht="12">
      <c r="G1098" s="424"/>
      <c r="H1098" s="424"/>
    </row>
    <row r="1099" spans="7:8" ht="12">
      <c r="G1099" s="424"/>
      <c r="H1099" s="424"/>
    </row>
    <row r="1100" spans="7:8" ht="12">
      <c r="G1100" s="424"/>
      <c r="H1100" s="424"/>
    </row>
    <row r="1101" spans="7:8" ht="12">
      <c r="G1101" s="424"/>
      <c r="H1101" s="424"/>
    </row>
    <row r="1102" spans="7:8" ht="12">
      <c r="G1102" s="424"/>
      <c r="H1102" s="424"/>
    </row>
    <row r="1103" spans="7:8" ht="12">
      <c r="G1103" s="424"/>
      <c r="H1103" s="424"/>
    </row>
    <row r="1104" spans="7:8" ht="12">
      <c r="G1104" s="424"/>
      <c r="H1104" s="424"/>
    </row>
    <row r="1105" spans="7:8" ht="12">
      <c r="G1105" s="424"/>
      <c r="H1105" s="424"/>
    </row>
    <row r="1106" spans="7:8" ht="12">
      <c r="G1106" s="424"/>
      <c r="H1106" s="424"/>
    </row>
    <row r="1107" spans="7:8" ht="12">
      <c r="G1107" s="424"/>
      <c r="H1107" s="424"/>
    </row>
    <row r="1108" spans="7:8" ht="12">
      <c r="G1108" s="424"/>
      <c r="H1108" s="424"/>
    </row>
    <row r="1109" spans="7:8" ht="12">
      <c r="G1109" s="424"/>
      <c r="H1109" s="424"/>
    </row>
    <row r="1110" spans="7:8" ht="12">
      <c r="G1110" s="424"/>
      <c r="H1110" s="424"/>
    </row>
    <row r="1111" spans="7:8" ht="12">
      <c r="G1111" s="424"/>
      <c r="H1111" s="424"/>
    </row>
    <row r="1112" spans="7:8" ht="12">
      <c r="G1112" s="424"/>
      <c r="H1112" s="424"/>
    </row>
    <row r="1113" spans="7:8" ht="12">
      <c r="G1113" s="424"/>
      <c r="H1113" s="424"/>
    </row>
    <row r="1114" spans="7:8" ht="12">
      <c r="G1114" s="424"/>
      <c r="H1114" s="424"/>
    </row>
    <row r="1115" spans="7:8" ht="12">
      <c r="G1115" s="424"/>
      <c r="H1115" s="424"/>
    </row>
    <row r="1116" spans="7:8" ht="12">
      <c r="G1116" s="424"/>
      <c r="H1116" s="424"/>
    </row>
    <row r="1117" spans="7:8" ht="12">
      <c r="G1117" s="424"/>
      <c r="H1117" s="424"/>
    </row>
    <row r="1118" spans="7:8" ht="12">
      <c r="G1118" s="424"/>
      <c r="H1118" s="424"/>
    </row>
    <row r="1119" spans="7:8" ht="12">
      <c r="G1119" s="424"/>
      <c r="H1119" s="424"/>
    </row>
    <row r="1120" spans="7:8" ht="12">
      <c r="G1120" s="424"/>
      <c r="H1120" s="424"/>
    </row>
    <row r="1121" spans="7:8" ht="12">
      <c r="G1121" s="424"/>
      <c r="H1121" s="424"/>
    </row>
    <row r="1122" spans="7:8" ht="12">
      <c r="G1122" s="424"/>
      <c r="H1122" s="424"/>
    </row>
    <row r="1123" spans="7:8" ht="12">
      <c r="G1123" s="424"/>
      <c r="H1123" s="424"/>
    </row>
    <row r="1124" spans="7:8" ht="12">
      <c r="G1124" s="424"/>
      <c r="H1124" s="424"/>
    </row>
    <row r="1125" spans="7:8" ht="12">
      <c r="G1125" s="424"/>
      <c r="H1125" s="424"/>
    </row>
    <row r="1126" spans="7:8" ht="12">
      <c r="G1126" s="424"/>
      <c r="H1126" s="424"/>
    </row>
    <row r="1127" spans="7:8" ht="12">
      <c r="G1127" s="424"/>
      <c r="H1127" s="424"/>
    </row>
    <row r="1128" spans="7:8" ht="12">
      <c r="G1128" s="424"/>
      <c r="H1128" s="424"/>
    </row>
    <row r="1129" spans="7:8" ht="12">
      <c r="G1129" s="424"/>
      <c r="H1129" s="424"/>
    </row>
    <row r="1130" spans="7:8" ht="12">
      <c r="G1130" s="424"/>
      <c r="H1130" s="424"/>
    </row>
    <row r="1131" spans="7:8" ht="12">
      <c r="G1131" s="424"/>
      <c r="H1131" s="424"/>
    </row>
    <row r="1132" spans="7:8" ht="12">
      <c r="G1132" s="424"/>
      <c r="H1132" s="424"/>
    </row>
    <row r="1133" spans="7:8" ht="12">
      <c r="G1133" s="424"/>
      <c r="H1133" s="424"/>
    </row>
    <row r="1134" spans="7:8" ht="12">
      <c r="G1134" s="424"/>
      <c r="H1134" s="424"/>
    </row>
    <row r="1135" spans="7:8" ht="12">
      <c r="G1135" s="424"/>
      <c r="H1135" s="424"/>
    </row>
    <row r="1136" spans="7:8" ht="12">
      <c r="G1136" s="424"/>
      <c r="H1136" s="424"/>
    </row>
    <row r="1137" spans="7:8" ht="12">
      <c r="G1137" s="424"/>
      <c r="H1137" s="424"/>
    </row>
    <row r="1138" spans="7:8" ht="12">
      <c r="G1138" s="424"/>
      <c r="H1138" s="424"/>
    </row>
    <row r="1139" spans="7:8" ht="12">
      <c r="G1139" s="424"/>
      <c r="H1139" s="424"/>
    </row>
    <row r="1140" spans="7:8" ht="12">
      <c r="G1140" s="424"/>
      <c r="H1140" s="424"/>
    </row>
    <row r="1141" spans="7:8" ht="12">
      <c r="G1141" s="424"/>
      <c r="H1141" s="424"/>
    </row>
    <row r="1142" spans="7:8" ht="12">
      <c r="G1142" s="424"/>
      <c r="H1142" s="424"/>
    </row>
    <row r="1143" spans="7:8" ht="12">
      <c r="G1143" s="424"/>
      <c r="H1143" s="424"/>
    </row>
    <row r="1144" spans="7:8" ht="12">
      <c r="G1144" s="424"/>
      <c r="H1144" s="424"/>
    </row>
    <row r="1145" spans="7:8" ht="12">
      <c r="G1145" s="424"/>
      <c r="H1145" s="424"/>
    </row>
    <row r="1146" spans="7:8" ht="12">
      <c r="G1146" s="424"/>
      <c r="H1146" s="424"/>
    </row>
    <row r="1147" spans="7:8" ht="12">
      <c r="G1147" s="424"/>
      <c r="H1147" s="424"/>
    </row>
    <row r="1148" spans="7:8" ht="12">
      <c r="G1148" s="424"/>
      <c r="H1148" s="424"/>
    </row>
    <row r="1149" spans="7:8" ht="12">
      <c r="G1149" s="424"/>
      <c r="H1149" s="424"/>
    </row>
    <row r="1150" spans="7:8" ht="12">
      <c r="G1150" s="424"/>
      <c r="H1150" s="424"/>
    </row>
    <row r="1151" spans="7:8" ht="12">
      <c r="G1151" s="424"/>
      <c r="H1151" s="424"/>
    </row>
    <row r="1152" spans="7:8" ht="12">
      <c r="G1152" s="424"/>
      <c r="H1152" s="424"/>
    </row>
    <row r="1153" spans="7:8" ht="12">
      <c r="G1153" s="424"/>
      <c r="H1153" s="424"/>
    </row>
    <row r="1154" spans="7:8" ht="12">
      <c r="G1154" s="424"/>
      <c r="H1154" s="424"/>
    </row>
    <row r="1155" spans="7:8" ht="12">
      <c r="G1155" s="424"/>
      <c r="H1155" s="424"/>
    </row>
    <row r="1156" spans="7:8" ht="12">
      <c r="G1156" s="424"/>
      <c r="H1156" s="424"/>
    </row>
    <row r="1157" spans="7:8" ht="12">
      <c r="G1157" s="424"/>
      <c r="H1157" s="424"/>
    </row>
    <row r="1158" spans="7:8" ht="12">
      <c r="G1158" s="424"/>
      <c r="H1158" s="424"/>
    </row>
    <row r="1159" spans="7:8" ht="12">
      <c r="G1159" s="424"/>
      <c r="H1159" s="424"/>
    </row>
    <row r="1160" spans="7:8" ht="12">
      <c r="G1160" s="424"/>
      <c r="H1160" s="424"/>
    </row>
    <row r="1161" spans="7:8" ht="12">
      <c r="G1161" s="424"/>
      <c r="H1161" s="424"/>
    </row>
    <row r="1162" spans="7:8" ht="12">
      <c r="G1162" s="424"/>
      <c r="H1162" s="424"/>
    </row>
    <row r="1163" spans="7:8" ht="12">
      <c r="G1163" s="424"/>
      <c r="H1163" s="424"/>
    </row>
    <row r="1164" spans="7:8" ht="12">
      <c r="G1164" s="424"/>
      <c r="H1164" s="424"/>
    </row>
    <row r="1165" spans="7:8" ht="12">
      <c r="G1165" s="424"/>
      <c r="H1165" s="424"/>
    </row>
    <row r="1166" spans="7:8" ht="12">
      <c r="G1166" s="424"/>
      <c r="H1166" s="424"/>
    </row>
    <row r="1167" spans="7:8" ht="12">
      <c r="G1167" s="424"/>
      <c r="H1167" s="424"/>
    </row>
    <row r="1168" spans="7:8" ht="12">
      <c r="G1168" s="424"/>
      <c r="H1168" s="424"/>
    </row>
    <row r="1169" spans="7:8" ht="12">
      <c r="G1169" s="424"/>
      <c r="H1169" s="424"/>
    </row>
    <row r="1170" spans="7:8" ht="12">
      <c r="G1170" s="424"/>
      <c r="H1170" s="424"/>
    </row>
    <row r="1171" spans="7:8" ht="12">
      <c r="G1171" s="424"/>
      <c r="H1171" s="424"/>
    </row>
    <row r="1172" spans="7:8" ht="12">
      <c r="G1172" s="424"/>
      <c r="H1172" s="424"/>
    </row>
    <row r="1173" spans="7:8" ht="12">
      <c r="G1173" s="424"/>
      <c r="H1173" s="424"/>
    </row>
    <row r="1174" spans="7:8" ht="12">
      <c r="G1174" s="424"/>
      <c r="H1174" s="424"/>
    </row>
    <row r="1175" spans="7:8" ht="12">
      <c r="G1175" s="424"/>
      <c r="H1175" s="424"/>
    </row>
    <row r="1176" spans="7:8" ht="12">
      <c r="G1176" s="424"/>
      <c r="H1176" s="424"/>
    </row>
    <row r="1177" spans="7:8" ht="12">
      <c r="G1177" s="424"/>
      <c r="H1177" s="424"/>
    </row>
    <row r="1178" spans="7:8" ht="12">
      <c r="G1178" s="424"/>
      <c r="H1178" s="424"/>
    </row>
    <row r="1179" spans="7:8" ht="12">
      <c r="G1179" s="424"/>
      <c r="H1179" s="424"/>
    </row>
    <row r="1180" spans="7:8" ht="12">
      <c r="G1180" s="424"/>
      <c r="H1180" s="424"/>
    </row>
    <row r="1181" spans="7:8" ht="12">
      <c r="G1181" s="424"/>
      <c r="H1181" s="424"/>
    </row>
    <row r="1182" spans="7:8" ht="12">
      <c r="G1182" s="424"/>
      <c r="H1182" s="424"/>
    </row>
    <row r="1183" spans="7:8" ht="12">
      <c r="G1183" s="424"/>
      <c r="H1183" s="424"/>
    </row>
    <row r="1184" spans="7:8" ht="12">
      <c r="G1184" s="424"/>
      <c r="H1184" s="424"/>
    </row>
    <row r="1185" spans="7:8" ht="12">
      <c r="G1185" s="424"/>
      <c r="H1185" s="424"/>
    </row>
    <row r="1186" spans="7:8" ht="12">
      <c r="G1186" s="424"/>
      <c r="H1186" s="424"/>
    </row>
    <row r="1187" spans="7:8" ht="12">
      <c r="G1187" s="424"/>
      <c r="H1187" s="424"/>
    </row>
    <row r="1188" spans="7:8" ht="12">
      <c r="G1188" s="424"/>
      <c r="H1188" s="424"/>
    </row>
    <row r="1189" spans="7:8" ht="12">
      <c r="G1189" s="424"/>
      <c r="H1189" s="424"/>
    </row>
    <row r="1190" spans="7:8" ht="12">
      <c r="G1190" s="424"/>
      <c r="H1190" s="424"/>
    </row>
    <row r="1191" spans="7:8" ht="12">
      <c r="G1191" s="424"/>
      <c r="H1191" s="424"/>
    </row>
    <row r="1192" spans="7:8" ht="12">
      <c r="G1192" s="424"/>
      <c r="H1192" s="424"/>
    </row>
    <row r="1193" spans="7:8" ht="12">
      <c r="G1193" s="424"/>
      <c r="H1193" s="424"/>
    </row>
    <row r="1194" spans="7:8" ht="12">
      <c r="G1194" s="424"/>
      <c r="H1194" s="424"/>
    </row>
    <row r="1195" spans="7:8" ht="12">
      <c r="G1195" s="424"/>
      <c r="H1195" s="424"/>
    </row>
    <row r="1196" spans="7:8" ht="12">
      <c r="G1196" s="424"/>
      <c r="H1196" s="424"/>
    </row>
    <row r="1197" spans="7:8" ht="12">
      <c r="G1197" s="424"/>
      <c r="H1197" s="424"/>
    </row>
    <row r="1198" spans="7:8" ht="12">
      <c r="G1198" s="424"/>
      <c r="H1198" s="424"/>
    </row>
    <row r="1199" spans="7:8" ht="12">
      <c r="G1199" s="424"/>
      <c r="H1199" s="424"/>
    </row>
    <row r="1200" spans="7:8" ht="12">
      <c r="G1200" s="424"/>
      <c r="H1200" s="424"/>
    </row>
    <row r="1201" spans="7:8" ht="12">
      <c r="G1201" s="424"/>
      <c r="H1201" s="424"/>
    </row>
    <row r="1202" spans="7:8" ht="12">
      <c r="G1202" s="424"/>
      <c r="H1202" s="424"/>
    </row>
    <row r="1203" spans="7:8" ht="12">
      <c r="G1203" s="424"/>
      <c r="H1203" s="424"/>
    </row>
    <row r="1204" spans="7:8" ht="12">
      <c r="G1204" s="424"/>
      <c r="H1204" s="424"/>
    </row>
    <row r="1205" spans="7:8" ht="12">
      <c r="G1205" s="424"/>
      <c r="H1205" s="424"/>
    </row>
    <row r="1206" spans="7:8" ht="12">
      <c r="G1206" s="424"/>
      <c r="H1206" s="424"/>
    </row>
    <row r="1207" spans="7:8" ht="12">
      <c r="G1207" s="424"/>
      <c r="H1207" s="424"/>
    </row>
    <row r="1208" spans="7:8" ht="12">
      <c r="G1208" s="424"/>
      <c r="H1208" s="424"/>
    </row>
    <row r="1209" spans="7:8" ht="12">
      <c r="G1209" s="424"/>
      <c r="H1209" s="424"/>
    </row>
    <row r="1210" spans="7:8" ht="12">
      <c r="G1210" s="424"/>
      <c r="H1210" s="424"/>
    </row>
    <row r="1211" spans="7:8" ht="12">
      <c r="G1211" s="424"/>
      <c r="H1211" s="424"/>
    </row>
    <row r="1212" spans="7:8" ht="12">
      <c r="G1212" s="424"/>
      <c r="H1212" s="424"/>
    </row>
    <row r="1213" spans="7:8" ht="12">
      <c r="G1213" s="424"/>
      <c r="H1213" s="424"/>
    </row>
    <row r="1214" spans="7:8" ht="12">
      <c r="G1214" s="424"/>
      <c r="H1214" s="424"/>
    </row>
    <row r="1215" spans="7:8" ht="12">
      <c r="G1215" s="424"/>
      <c r="H1215" s="424"/>
    </row>
    <row r="1216" spans="7:8" ht="12">
      <c r="G1216" s="424"/>
      <c r="H1216" s="424"/>
    </row>
    <row r="1217" spans="7:8" ht="12">
      <c r="G1217" s="424"/>
      <c r="H1217" s="424"/>
    </row>
    <row r="1218" spans="7:8" ht="12">
      <c r="G1218" s="424"/>
      <c r="H1218" s="424"/>
    </row>
    <row r="1219" spans="7:8" ht="12">
      <c r="G1219" s="424"/>
      <c r="H1219" s="424"/>
    </row>
    <row r="1220" spans="7:8" ht="12">
      <c r="G1220" s="424"/>
      <c r="H1220" s="424"/>
    </row>
    <row r="1221" spans="7:8" ht="12">
      <c r="G1221" s="424"/>
      <c r="H1221" s="424"/>
    </row>
    <row r="1222" spans="7:8" ht="12">
      <c r="G1222" s="424"/>
      <c r="H1222" s="424"/>
    </row>
    <row r="1223" spans="7:8" ht="12">
      <c r="G1223" s="424"/>
      <c r="H1223" s="424"/>
    </row>
    <row r="1224" spans="7:8" ht="12">
      <c r="G1224" s="424"/>
      <c r="H1224" s="424"/>
    </row>
    <row r="1225" spans="7:8" ht="12">
      <c r="G1225" s="424"/>
      <c r="H1225" s="424"/>
    </row>
    <row r="1226" spans="7:8" ht="12">
      <c r="G1226" s="424"/>
      <c r="H1226" s="424"/>
    </row>
    <row r="1227" spans="7:8" ht="12">
      <c r="G1227" s="424"/>
      <c r="H1227" s="424"/>
    </row>
    <row r="1228" spans="7:8" ht="12">
      <c r="G1228" s="424"/>
      <c r="H1228" s="424"/>
    </row>
    <row r="1229" spans="7:8" ht="12">
      <c r="G1229" s="424"/>
      <c r="H1229" s="424"/>
    </row>
    <row r="1230" spans="7:8" ht="12">
      <c r="G1230" s="424"/>
      <c r="H1230" s="424"/>
    </row>
    <row r="1231" spans="7:8" ht="12">
      <c r="G1231" s="424"/>
      <c r="H1231" s="424"/>
    </row>
    <row r="1232" spans="7:8" ht="12">
      <c r="G1232" s="424"/>
      <c r="H1232" s="424"/>
    </row>
    <row r="1233" spans="7:8" ht="12">
      <c r="G1233" s="424"/>
      <c r="H1233" s="424"/>
    </row>
    <row r="1234" spans="7:8" ht="12">
      <c r="G1234" s="424"/>
      <c r="H1234" s="424"/>
    </row>
    <row r="1235" spans="7:8" ht="12">
      <c r="G1235" s="424"/>
      <c r="H1235" s="424"/>
    </row>
    <row r="1236" spans="7:8" ht="12">
      <c r="G1236" s="424"/>
      <c r="H1236" s="424"/>
    </row>
    <row r="1237" spans="7:8" ht="12">
      <c r="G1237" s="424"/>
      <c r="H1237" s="424"/>
    </row>
    <row r="1238" spans="7:8" ht="12">
      <c r="G1238" s="424"/>
      <c r="H1238" s="424"/>
    </row>
    <row r="1239" spans="7:8" ht="12">
      <c r="G1239" s="424"/>
      <c r="H1239" s="424"/>
    </row>
    <row r="1240" spans="7:8" ht="12">
      <c r="G1240" s="424"/>
      <c r="H1240" s="424"/>
    </row>
    <row r="1241" spans="7:8" ht="12">
      <c r="G1241" s="424"/>
      <c r="H1241" s="424"/>
    </row>
    <row r="1242" spans="7:8" ht="12">
      <c r="G1242" s="424"/>
      <c r="H1242" s="424"/>
    </row>
    <row r="1243" spans="7:8" ht="12">
      <c r="G1243" s="424"/>
      <c r="H1243" s="424"/>
    </row>
    <row r="1244" spans="7:8" ht="12">
      <c r="G1244" s="424"/>
      <c r="H1244" s="424"/>
    </row>
    <row r="1245" spans="7:8" ht="12">
      <c r="G1245" s="424"/>
      <c r="H1245" s="424"/>
    </row>
    <row r="1246" spans="7:8" ht="12">
      <c r="G1246" s="424"/>
      <c r="H1246" s="424"/>
    </row>
    <row r="1247" spans="7:8" ht="12">
      <c r="G1247" s="424"/>
      <c r="H1247" s="424"/>
    </row>
    <row r="1248" spans="7:8" ht="12">
      <c r="G1248" s="424"/>
      <c r="H1248" s="424"/>
    </row>
    <row r="1249" spans="7:8" ht="12">
      <c r="G1249" s="424"/>
      <c r="H1249" s="424"/>
    </row>
    <row r="1250" spans="7:8" ht="12">
      <c r="G1250" s="424"/>
      <c r="H1250" s="424"/>
    </row>
    <row r="1251" spans="7:8" ht="12">
      <c r="G1251" s="424"/>
      <c r="H1251" s="424"/>
    </row>
    <row r="1252" spans="7:8" ht="12">
      <c r="G1252" s="424"/>
      <c r="H1252" s="424"/>
    </row>
    <row r="1253" spans="7:8" ht="12">
      <c r="G1253" s="424"/>
      <c r="H1253" s="424"/>
    </row>
    <row r="1254" spans="7:8" ht="12">
      <c r="G1254" s="424"/>
      <c r="H1254" s="424"/>
    </row>
    <row r="1255" spans="7:8" ht="12">
      <c r="G1255" s="424"/>
      <c r="H1255" s="424"/>
    </row>
    <row r="1256" spans="7:8" ht="12">
      <c r="G1256" s="424"/>
      <c r="H1256" s="424"/>
    </row>
    <row r="1257" spans="7:8" ht="12">
      <c r="G1257" s="424"/>
      <c r="H1257" s="424"/>
    </row>
    <row r="1258" spans="7:8" ht="12">
      <c r="G1258" s="424"/>
      <c r="H1258" s="424"/>
    </row>
    <row r="1259" spans="7:8" ht="12">
      <c r="G1259" s="424"/>
      <c r="H1259" s="424"/>
    </row>
    <row r="1260" spans="7:8" ht="12">
      <c r="G1260" s="424"/>
      <c r="H1260" s="424"/>
    </row>
    <row r="1261" spans="7:8" ht="12">
      <c r="G1261" s="424"/>
      <c r="H1261" s="424"/>
    </row>
    <row r="1262" spans="7:8" ht="12">
      <c r="G1262" s="424"/>
      <c r="H1262" s="424"/>
    </row>
    <row r="1263" spans="7:8" ht="12">
      <c r="G1263" s="424"/>
      <c r="H1263" s="424"/>
    </row>
    <row r="1264" spans="7:8" ht="12">
      <c r="G1264" s="424"/>
      <c r="H1264" s="424"/>
    </row>
    <row r="1265" spans="7:8" ht="12">
      <c r="G1265" s="424"/>
      <c r="H1265" s="424"/>
    </row>
    <row r="1266" spans="7:8" ht="12">
      <c r="G1266" s="424"/>
      <c r="H1266" s="424"/>
    </row>
    <row r="1267" spans="7:8" ht="12">
      <c r="G1267" s="424"/>
      <c r="H1267" s="424"/>
    </row>
    <row r="1268" spans="7:8" ht="12">
      <c r="G1268" s="424"/>
      <c r="H1268" s="424"/>
    </row>
    <row r="1269" spans="7:8" ht="12">
      <c r="G1269" s="424"/>
      <c r="H1269" s="424"/>
    </row>
    <row r="1270" spans="7:8" ht="12">
      <c r="G1270" s="424"/>
      <c r="H1270" s="424"/>
    </row>
    <row r="1271" spans="7:8" ht="12">
      <c r="G1271" s="424"/>
      <c r="H1271" s="424"/>
    </row>
    <row r="1272" spans="7:8" ht="12">
      <c r="G1272" s="424"/>
      <c r="H1272" s="424"/>
    </row>
    <row r="1273" spans="7:8" ht="12">
      <c r="G1273" s="424"/>
      <c r="H1273" s="424"/>
    </row>
    <row r="1274" spans="7:8" ht="12">
      <c r="G1274" s="424"/>
      <c r="H1274" s="424"/>
    </row>
    <row r="1275" spans="7:8" ht="12">
      <c r="G1275" s="424"/>
      <c r="H1275" s="424"/>
    </row>
    <row r="1276" spans="7:8" ht="12">
      <c r="G1276" s="424"/>
      <c r="H1276" s="424"/>
    </row>
    <row r="1277" spans="7:8" ht="12">
      <c r="G1277" s="424"/>
      <c r="H1277" s="424"/>
    </row>
    <row r="1278" spans="7:8" ht="12">
      <c r="G1278" s="424"/>
      <c r="H1278" s="424"/>
    </row>
    <row r="1279" spans="7:8" ht="12">
      <c r="G1279" s="424"/>
      <c r="H1279" s="424"/>
    </row>
    <row r="1280" spans="7:8" ht="12">
      <c r="G1280" s="424"/>
      <c r="H1280" s="424"/>
    </row>
    <row r="1281" spans="7:8" ht="12">
      <c r="G1281" s="424"/>
      <c r="H1281" s="424"/>
    </row>
    <row r="1282" spans="7:8" ht="12">
      <c r="G1282" s="424"/>
      <c r="H1282" s="424"/>
    </row>
    <row r="1283" spans="7:8" ht="12">
      <c r="G1283" s="424"/>
      <c r="H1283" s="424"/>
    </row>
    <row r="1284" spans="7:8" ht="12">
      <c r="G1284" s="424"/>
      <c r="H1284" s="424"/>
    </row>
    <row r="1285" spans="7:8" ht="12">
      <c r="G1285" s="424"/>
      <c r="H1285" s="424"/>
    </row>
    <row r="1286" spans="7:8" ht="12">
      <c r="G1286" s="424"/>
      <c r="H1286" s="424"/>
    </row>
    <row r="1287" spans="7:8" ht="12">
      <c r="G1287" s="424"/>
      <c r="H1287" s="424"/>
    </row>
    <row r="1288" spans="7:8" ht="12">
      <c r="G1288" s="424"/>
      <c r="H1288" s="424"/>
    </row>
    <row r="1289" spans="7:8" ht="12">
      <c r="G1289" s="424"/>
      <c r="H1289" s="424"/>
    </row>
    <row r="1290" spans="7:8" ht="12">
      <c r="G1290" s="424"/>
      <c r="H1290" s="424"/>
    </row>
    <row r="1291" spans="7:8" ht="12">
      <c r="G1291" s="424"/>
      <c r="H1291" s="424"/>
    </row>
    <row r="1292" spans="7:8" ht="12">
      <c r="G1292" s="424"/>
      <c r="H1292" s="424"/>
    </row>
    <row r="1293" spans="7:8" ht="12">
      <c r="G1293" s="424"/>
      <c r="H1293" s="424"/>
    </row>
    <row r="1294" spans="7:8" ht="12">
      <c r="G1294" s="424"/>
      <c r="H1294" s="424"/>
    </row>
    <row r="1295" spans="7:8" ht="12">
      <c r="G1295" s="424"/>
      <c r="H1295" s="424"/>
    </row>
    <row r="1296" spans="7:8" ht="12">
      <c r="G1296" s="424"/>
      <c r="H1296" s="424"/>
    </row>
    <row r="1297" spans="7:8" ht="12">
      <c r="G1297" s="424"/>
      <c r="H1297" s="424"/>
    </row>
    <row r="1298" spans="7:8" ht="12">
      <c r="G1298" s="424"/>
      <c r="H1298" s="424"/>
    </row>
    <row r="1299" spans="7:8" ht="12">
      <c r="G1299" s="424"/>
      <c r="H1299" s="424"/>
    </row>
    <row r="1300" spans="7:8" ht="12">
      <c r="G1300" s="424"/>
      <c r="H1300" s="424"/>
    </row>
    <row r="1301" spans="7:8" ht="12">
      <c r="G1301" s="424"/>
      <c r="H1301" s="424"/>
    </row>
    <row r="1302" spans="7:8" ht="12">
      <c r="G1302" s="424"/>
      <c r="H1302" s="424"/>
    </row>
    <row r="1303" spans="7:8" ht="12">
      <c r="G1303" s="424"/>
      <c r="H1303" s="424"/>
    </row>
    <row r="1304" spans="7:8" ht="12">
      <c r="G1304" s="424"/>
      <c r="H1304" s="424"/>
    </row>
    <row r="1305" spans="7:8" ht="12">
      <c r="G1305" s="424"/>
      <c r="H1305" s="424"/>
    </row>
    <row r="1306" spans="7:8" ht="12">
      <c r="G1306" s="424"/>
      <c r="H1306" s="424"/>
    </row>
    <row r="1307" spans="7:8" ht="12">
      <c r="G1307" s="424"/>
      <c r="H1307" s="424"/>
    </row>
    <row r="1308" spans="7:8" ht="12">
      <c r="G1308" s="424"/>
      <c r="H1308" s="424"/>
    </row>
    <row r="1309" spans="7:8" ht="12">
      <c r="G1309" s="424"/>
      <c r="H1309" s="424"/>
    </row>
    <row r="1310" spans="7:8" ht="12">
      <c r="G1310" s="424"/>
      <c r="H1310" s="424"/>
    </row>
    <row r="1311" spans="7:8" ht="12">
      <c r="G1311" s="424"/>
      <c r="H1311" s="424"/>
    </row>
    <row r="1312" spans="7:8" ht="12">
      <c r="G1312" s="424"/>
      <c r="H1312" s="424"/>
    </row>
    <row r="1313" spans="7:8" ht="12">
      <c r="G1313" s="424"/>
      <c r="H1313" s="424"/>
    </row>
    <row r="1314" spans="7:8" ht="12">
      <c r="G1314" s="424"/>
      <c r="H1314" s="424"/>
    </row>
    <row r="1315" spans="7:8" ht="12">
      <c r="G1315" s="424"/>
      <c r="H1315" s="424"/>
    </row>
    <row r="1316" spans="7:8" ht="12">
      <c r="G1316" s="424"/>
      <c r="H1316" s="424"/>
    </row>
    <row r="1317" spans="7:8" ht="12">
      <c r="G1317" s="424"/>
      <c r="H1317" s="424"/>
    </row>
    <row r="1318" spans="7:8" ht="12">
      <c r="G1318" s="424"/>
      <c r="H1318" s="424"/>
    </row>
    <row r="1319" spans="7:8" ht="12">
      <c r="G1319" s="424"/>
      <c r="H1319" s="424"/>
    </row>
    <row r="1320" spans="7:8" ht="12">
      <c r="G1320" s="424"/>
      <c r="H1320" s="424"/>
    </row>
    <row r="1321" spans="7:8" ht="12">
      <c r="G1321" s="424"/>
      <c r="H1321" s="424"/>
    </row>
    <row r="1322" spans="7:8" ht="12">
      <c r="G1322" s="424"/>
      <c r="H1322" s="424"/>
    </row>
    <row r="1323" spans="7:8" ht="12">
      <c r="G1323" s="424"/>
      <c r="H1323" s="424"/>
    </row>
    <row r="1324" spans="7:8" ht="12">
      <c r="G1324" s="424"/>
      <c r="H1324" s="424"/>
    </row>
    <row r="1325" spans="7:8" ht="12">
      <c r="G1325" s="424"/>
      <c r="H1325" s="424"/>
    </row>
    <row r="1326" spans="7:8" ht="12">
      <c r="G1326" s="424"/>
      <c r="H1326" s="424"/>
    </row>
    <row r="1327" spans="7:8" ht="12">
      <c r="G1327" s="424"/>
      <c r="H1327" s="424"/>
    </row>
    <row r="1328" spans="7:8" ht="12">
      <c r="G1328" s="424"/>
      <c r="H1328" s="424"/>
    </row>
    <row r="1329" spans="7:8" ht="12">
      <c r="G1329" s="424"/>
      <c r="H1329" s="424"/>
    </row>
    <row r="1330" spans="7:8" ht="12">
      <c r="G1330" s="424"/>
      <c r="H1330" s="424"/>
    </row>
    <row r="1331" spans="7:8" ht="12">
      <c r="G1331" s="424"/>
      <c r="H1331" s="424"/>
    </row>
    <row r="1332" spans="7:8" ht="12">
      <c r="G1332" s="424"/>
      <c r="H1332" s="424"/>
    </row>
    <row r="1333" spans="7:8" ht="12">
      <c r="G1333" s="424"/>
      <c r="H1333" s="424"/>
    </row>
    <row r="1334" spans="7:8" ht="12">
      <c r="G1334" s="424"/>
      <c r="H1334" s="424"/>
    </row>
    <row r="1335" spans="7:8" ht="12">
      <c r="G1335" s="424"/>
      <c r="H1335" s="424"/>
    </row>
    <row r="1336" spans="7:8" ht="12">
      <c r="G1336" s="424"/>
      <c r="H1336" s="424"/>
    </row>
    <row r="1337" spans="7:8" ht="12">
      <c r="G1337" s="424"/>
      <c r="H1337" s="424"/>
    </row>
    <row r="1338" spans="7:8" ht="12">
      <c r="G1338" s="424"/>
      <c r="H1338" s="424"/>
    </row>
    <row r="1339" spans="7:8" ht="12">
      <c r="G1339" s="424"/>
      <c r="H1339" s="424"/>
    </row>
    <row r="1340" spans="7:8" ht="12">
      <c r="G1340" s="424"/>
      <c r="H1340" s="424"/>
    </row>
    <row r="1341" spans="7:8" ht="12">
      <c r="G1341" s="424"/>
      <c r="H1341" s="424"/>
    </row>
    <row r="1342" spans="7:8" ht="12">
      <c r="G1342" s="424"/>
      <c r="H1342" s="424"/>
    </row>
    <row r="1343" spans="7:8" ht="12">
      <c r="G1343" s="424"/>
      <c r="H1343" s="424"/>
    </row>
    <row r="1344" spans="7:8" ht="12">
      <c r="G1344" s="424"/>
      <c r="H1344" s="424"/>
    </row>
    <row r="1345" spans="7:8" ht="12">
      <c r="G1345" s="424"/>
      <c r="H1345" s="424"/>
    </row>
    <row r="1346" spans="7:8" ht="12">
      <c r="G1346" s="424"/>
      <c r="H1346" s="424"/>
    </row>
    <row r="1347" spans="7:8" ht="12">
      <c r="G1347" s="424"/>
      <c r="H1347" s="424"/>
    </row>
    <row r="1348" spans="7:8" ht="12">
      <c r="G1348" s="424"/>
      <c r="H1348" s="424"/>
    </row>
    <row r="1349" spans="7:8" ht="12">
      <c r="G1349" s="424"/>
      <c r="H1349" s="424"/>
    </row>
    <row r="1350" spans="7:8" ht="12">
      <c r="G1350" s="424"/>
      <c r="H1350" s="424"/>
    </row>
    <row r="1351" spans="7:8" ht="12">
      <c r="G1351" s="424"/>
      <c r="H1351" s="424"/>
    </row>
    <row r="1352" spans="7:8" ht="12">
      <c r="G1352" s="424"/>
      <c r="H1352" s="424"/>
    </row>
    <row r="1353" spans="7:8" ht="12">
      <c r="G1353" s="424"/>
      <c r="H1353" s="424"/>
    </row>
    <row r="1354" spans="7:8" ht="12">
      <c r="G1354" s="424"/>
      <c r="H1354" s="424"/>
    </row>
    <row r="1355" spans="7:8" ht="12">
      <c r="G1355" s="424"/>
      <c r="H1355" s="424"/>
    </row>
    <row r="1356" spans="7:8" ht="12">
      <c r="G1356" s="424"/>
      <c r="H1356" s="424"/>
    </row>
    <row r="1357" spans="7:8" ht="12">
      <c r="G1357" s="424"/>
      <c r="H1357" s="424"/>
    </row>
    <row r="1358" spans="7:8" ht="12">
      <c r="G1358" s="424"/>
      <c r="H1358" s="424"/>
    </row>
    <row r="1359" spans="7:8" ht="12">
      <c r="G1359" s="424"/>
      <c r="H1359" s="424"/>
    </row>
    <row r="1360" spans="7:8" ht="12">
      <c r="G1360" s="424"/>
      <c r="H1360" s="424"/>
    </row>
    <row r="1361" spans="7:8" ht="12">
      <c r="G1361" s="424"/>
      <c r="H1361" s="424"/>
    </row>
    <row r="1362" spans="7:8" ht="12">
      <c r="G1362" s="424"/>
      <c r="H1362" s="424"/>
    </row>
    <row r="1363" spans="7:8" ht="12">
      <c r="G1363" s="424"/>
      <c r="H1363" s="424"/>
    </row>
    <row r="1364" spans="7:8" ht="12">
      <c r="G1364" s="424"/>
      <c r="H1364" s="424"/>
    </row>
    <row r="1365" spans="7:8" ht="12">
      <c r="G1365" s="424"/>
      <c r="H1365" s="424"/>
    </row>
    <row r="1366" spans="7:8" ht="12">
      <c r="G1366" s="424"/>
      <c r="H1366" s="424"/>
    </row>
    <row r="1367" spans="7:8" ht="12">
      <c r="G1367" s="424"/>
      <c r="H1367" s="424"/>
    </row>
    <row r="1368" spans="7:8" ht="12">
      <c r="G1368" s="424"/>
      <c r="H1368" s="424"/>
    </row>
    <row r="1369" spans="7:8" ht="12">
      <c r="G1369" s="424"/>
      <c r="H1369" s="424"/>
    </row>
    <row r="1370" spans="7:8" ht="12">
      <c r="G1370" s="424"/>
      <c r="H1370" s="424"/>
    </row>
    <row r="1371" spans="7:8" ht="12">
      <c r="G1371" s="424"/>
      <c r="H1371" s="424"/>
    </row>
    <row r="1372" spans="7:8" ht="12">
      <c r="G1372" s="424"/>
      <c r="H1372" s="424"/>
    </row>
    <row r="1373" spans="7:8" ht="12">
      <c r="G1373" s="424"/>
      <c r="H1373" s="424"/>
    </row>
    <row r="1374" spans="7:8" ht="12">
      <c r="G1374" s="424"/>
      <c r="H1374" s="424"/>
    </row>
    <row r="1375" spans="7:8" ht="12">
      <c r="G1375" s="424"/>
      <c r="H1375" s="424"/>
    </row>
    <row r="1376" spans="7:8" ht="12">
      <c r="G1376" s="424"/>
      <c r="H1376" s="424"/>
    </row>
    <row r="1377" spans="7:8" ht="12">
      <c r="G1377" s="424"/>
      <c r="H1377" s="424"/>
    </row>
    <row r="1378" spans="7:8" ht="12">
      <c r="G1378" s="424"/>
      <c r="H1378" s="424"/>
    </row>
    <row r="1379" spans="7:8" ht="12">
      <c r="G1379" s="424"/>
      <c r="H1379" s="424"/>
    </row>
    <row r="1380" spans="7:8" ht="12">
      <c r="G1380" s="424"/>
      <c r="H1380" s="424"/>
    </row>
    <row r="1381" spans="7:8" ht="12">
      <c r="G1381" s="424"/>
      <c r="H1381" s="424"/>
    </row>
    <row r="1382" spans="7:8" ht="12">
      <c r="G1382" s="424"/>
      <c r="H1382" s="424"/>
    </row>
    <row r="1383" spans="7:8" ht="12">
      <c r="G1383" s="424"/>
      <c r="H1383" s="424"/>
    </row>
    <row r="1384" spans="7:8" ht="12">
      <c r="G1384" s="424"/>
      <c r="H1384" s="424"/>
    </row>
    <row r="1385" spans="7:8" ht="12">
      <c r="G1385" s="424"/>
      <c r="H1385" s="424"/>
    </row>
    <row r="1386" spans="7:8" ht="12">
      <c r="G1386" s="424"/>
      <c r="H1386" s="424"/>
    </row>
    <row r="1387" spans="7:8" ht="12">
      <c r="G1387" s="424"/>
      <c r="H1387" s="424"/>
    </row>
    <row r="1388" spans="7:8" ht="12">
      <c r="G1388" s="424"/>
      <c r="H1388" s="424"/>
    </row>
    <row r="1389" spans="7:8" ht="12">
      <c r="G1389" s="424"/>
      <c r="H1389" s="424"/>
    </row>
    <row r="1390" spans="7:8" ht="12">
      <c r="G1390" s="424"/>
      <c r="H1390" s="424"/>
    </row>
    <row r="1391" spans="7:8" ht="12">
      <c r="G1391" s="424"/>
      <c r="H1391" s="424"/>
    </row>
    <row r="1392" spans="7:8" ht="12">
      <c r="G1392" s="424"/>
      <c r="H1392" s="424"/>
    </row>
    <row r="1393" spans="7:8" ht="12">
      <c r="G1393" s="424"/>
      <c r="H1393" s="424"/>
    </row>
    <row r="1394" spans="7:8" ht="12">
      <c r="G1394" s="424"/>
      <c r="H1394" s="424"/>
    </row>
    <row r="1395" spans="7:8" ht="12">
      <c r="G1395" s="424"/>
      <c r="H1395" s="424"/>
    </row>
    <row r="1396" spans="7:8" ht="12">
      <c r="G1396" s="424"/>
      <c r="H1396" s="424"/>
    </row>
    <row r="1397" spans="7:8" ht="12">
      <c r="G1397" s="424"/>
      <c r="H1397" s="424"/>
    </row>
    <row r="1398" spans="7:8" ht="12">
      <c r="G1398" s="424"/>
      <c r="H1398" s="424"/>
    </row>
    <row r="1399" spans="7:8" ht="12">
      <c r="G1399" s="424"/>
      <c r="H1399" s="424"/>
    </row>
    <row r="1400" spans="7:8" ht="12">
      <c r="G1400" s="424"/>
      <c r="H1400" s="424"/>
    </row>
    <row r="1401" spans="7:8" ht="12">
      <c r="G1401" s="424"/>
      <c r="H1401" s="424"/>
    </row>
    <row r="1402" spans="7:8" ht="12">
      <c r="G1402" s="424"/>
      <c r="H1402" s="424"/>
    </row>
    <row r="1403" spans="7:8" ht="12">
      <c r="G1403" s="424"/>
      <c r="H1403" s="424"/>
    </row>
    <row r="1404" spans="7:8" ht="12">
      <c r="G1404" s="424"/>
      <c r="H1404" s="424"/>
    </row>
    <row r="1405" spans="7:8" ht="12">
      <c r="G1405" s="424"/>
      <c r="H1405" s="424"/>
    </row>
    <row r="1406" spans="7:8" ht="12">
      <c r="G1406" s="424"/>
      <c r="H1406" s="424"/>
    </row>
    <row r="1407" spans="7:8" ht="12">
      <c r="G1407" s="424"/>
      <c r="H1407" s="424"/>
    </row>
    <row r="1408" spans="7:8" ht="12">
      <c r="G1408" s="424"/>
      <c r="H1408" s="424"/>
    </row>
    <row r="1409" spans="7:8" ht="12">
      <c r="G1409" s="424"/>
      <c r="H1409" s="424"/>
    </row>
    <row r="1410" spans="7:8" ht="12">
      <c r="G1410" s="424"/>
      <c r="H1410" s="424"/>
    </row>
    <row r="1411" spans="7:8" ht="12">
      <c r="G1411" s="424"/>
      <c r="H1411" s="424"/>
    </row>
    <row r="1412" spans="7:8" ht="12">
      <c r="G1412" s="424"/>
      <c r="H1412" s="424"/>
    </row>
    <row r="1413" spans="7:8" ht="12">
      <c r="G1413" s="424"/>
      <c r="H1413" s="424"/>
    </row>
    <row r="1414" spans="7:8" ht="12">
      <c r="G1414" s="424"/>
      <c r="H1414" s="424"/>
    </row>
    <row r="1415" spans="7:8" ht="12">
      <c r="G1415" s="424"/>
      <c r="H1415" s="424"/>
    </row>
    <row r="1416" spans="7:8" ht="12">
      <c r="G1416" s="424"/>
      <c r="H1416" s="424"/>
    </row>
    <row r="1417" spans="7:8" ht="12">
      <c r="G1417" s="424"/>
      <c r="H1417" s="424"/>
    </row>
    <row r="1418" spans="7:8" ht="12">
      <c r="G1418" s="424"/>
      <c r="H1418" s="424"/>
    </row>
    <row r="1419" spans="7:8" ht="12">
      <c r="G1419" s="424"/>
      <c r="H1419" s="424"/>
    </row>
    <row r="1420" spans="7:8" ht="12">
      <c r="G1420" s="424"/>
      <c r="H1420" s="424"/>
    </row>
    <row r="1421" spans="7:8" ht="12">
      <c r="G1421" s="424"/>
      <c r="H1421" s="424"/>
    </row>
    <row r="1422" spans="7:8" ht="12">
      <c r="G1422" s="424"/>
      <c r="H1422" s="424"/>
    </row>
    <row r="1423" spans="7:8" ht="12">
      <c r="G1423" s="424"/>
      <c r="H1423" s="424"/>
    </row>
    <row r="1424" spans="7:8" ht="12">
      <c r="G1424" s="424"/>
      <c r="H1424" s="424"/>
    </row>
    <row r="1425" spans="7:8" ht="12">
      <c r="G1425" s="424"/>
      <c r="H1425" s="424"/>
    </row>
    <row r="1426" spans="7:8" ht="12">
      <c r="G1426" s="424"/>
      <c r="H1426" s="424"/>
    </row>
    <row r="1427" spans="7:8" ht="12">
      <c r="G1427" s="424"/>
      <c r="H1427" s="424"/>
    </row>
    <row r="1428" spans="7:8" ht="12">
      <c r="G1428" s="424"/>
      <c r="H1428" s="424"/>
    </row>
    <row r="1429" spans="7:8" ht="12">
      <c r="G1429" s="424"/>
      <c r="H1429" s="424"/>
    </row>
    <row r="1430" spans="7:8" ht="12">
      <c r="G1430" s="424"/>
      <c r="H1430" s="424"/>
    </row>
    <row r="1431" spans="7:8" ht="12">
      <c r="G1431" s="424"/>
      <c r="H1431" s="424"/>
    </row>
    <row r="1432" spans="7:8" ht="12">
      <c r="G1432" s="424"/>
      <c r="H1432" s="424"/>
    </row>
    <row r="1433" spans="7:8" ht="12">
      <c r="G1433" s="424"/>
      <c r="H1433" s="424"/>
    </row>
    <row r="1434" spans="7:8" ht="12">
      <c r="G1434" s="424"/>
      <c r="H1434" s="424"/>
    </row>
    <row r="1435" spans="7:8" ht="12">
      <c r="G1435" s="424"/>
      <c r="H1435" s="424"/>
    </row>
    <row r="1436" spans="7:8" ht="12">
      <c r="G1436" s="424"/>
      <c r="H1436" s="424"/>
    </row>
    <row r="1437" spans="7:8" ht="12">
      <c r="G1437" s="424"/>
      <c r="H1437" s="424"/>
    </row>
    <row r="1438" spans="7:8" ht="12">
      <c r="G1438" s="424"/>
      <c r="H1438" s="424"/>
    </row>
    <row r="1439" spans="7:8" ht="12">
      <c r="G1439" s="424"/>
      <c r="H1439" s="424"/>
    </row>
    <row r="1440" spans="7:8" ht="12">
      <c r="G1440" s="424"/>
      <c r="H1440" s="424"/>
    </row>
    <row r="1441" spans="7:8" ht="12">
      <c r="G1441" s="424"/>
      <c r="H1441" s="424"/>
    </row>
    <row r="1442" spans="7:8" ht="12">
      <c r="G1442" s="424"/>
      <c r="H1442" s="424"/>
    </row>
    <row r="1443" spans="7:8" ht="12">
      <c r="G1443" s="424"/>
      <c r="H1443" s="424"/>
    </row>
    <row r="1444" spans="7:8" ht="12">
      <c r="G1444" s="424"/>
      <c r="H1444" s="424"/>
    </row>
    <row r="1445" spans="7:8" ht="12">
      <c r="G1445" s="424"/>
      <c r="H1445" s="424"/>
    </row>
    <row r="1446" spans="7:8" ht="12">
      <c r="G1446" s="424"/>
      <c r="H1446" s="424"/>
    </row>
    <row r="1447" spans="7:8" ht="12">
      <c r="G1447" s="424"/>
      <c r="H1447" s="424"/>
    </row>
    <row r="1448" spans="7:8" ht="12">
      <c r="G1448" s="424"/>
      <c r="H1448" s="424"/>
    </row>
    <row r="1449" spans="7:8" ht="12">
      <c r="G1449" s="424"/>
      <c r="H1449" s="424"/>
    </row>
    <row r="1450" spans="7:8" ht="12">
      <c r="G1450" s="424"/>
      <c r="H1450" s="424"/>
    </row>
    <row r="1451" spans="7:8" ht="12">
      <c r="G1451" s="424"/>
      <c r="H1451" s="424"/>
    </row>
    <row r="1452" spans="7:8" ht="12">
      <c r="G1452" s="424"/>
      <c r="H1452" s="424"/>
    </row>
    <row r="1453" spans="7:8" ht="12">
      <c r="G1453" s="424"/>
      <c r="H1453" s="424"/>
    </row>
    <row r="1454" spans="7:8" ht="12">
      <c r="G1454" s="424"/>
      <c r="H1454" s="424"/>
    </row>
    <row r="1455" spans="7:8" ht="12">
      <c r="G1455" s="424"/>
      <c r="H1455" s="424"/>
    </row>
    <row r="1456" spans="7:8" ht="12">
      <c r="G1456" s="424"/>
      <c r="H1456" s="424"/>
    </row>
    <row r="1457" spans="7:8" ht="12">
      <c r="G1457" s="424"/>
      <c r="H1457" s="424"/>
    </row>
    <row r="1458" spans="7:8" ht="12">
      <c r="G1458" s="424"/>
      <c r="H1458" s="424"/>
    </row>
    <row r="1459" spans="7:8" ht="12">
      <c r="G1459" s="424"/>
      <c r="H1459" s="424"/>
    </row>
    <row r="1460" spans="7:8" ht="12">
      <c r="G1460" s="424"/>
      <c r="H1460" s="424"/>
    </row>
    <row r="1461" spans="7:8" ht="12">
      <c r="G1461" s="424"/>
      <c r="H1461" s="424"/>
    </row>
    <row r="1462" spans="7:8" ht="12">
      <c r="G1462" s="424"/>
      <c r="H1462" s="424"/>
    </row>
    <row r="1463" spans="7:8" ht="12">
      <c r="G1463" s="424"/>
      <c r="H1463" s="424"/>
    </row>
    <row r="1464" spans="7:8" ht="12">
      <c r="G1464" s="424"/>
      <c r="H1464" s="424"/>
    </row>
    <row r="1465" spans="7:8" ht="12">
      <c r="G1465" s="424"/>
      <c r="H1465" s="424"/>
    </row>
    <row r="1466" spans="7:8" ht="12">
      <c r="G1466" s="424"/>
      <c r="H1466" s="424"/>
    </row>
    <row r="1467" spans="7:8" ht="12">
      <c r="G1467" s="424"/>
      <c r="H1467" s="424"/>
    </row>
    <row r="1468" spans="7:8" ht="12">
      <c r="G1468" s="424"/>
      <c r="H1468" s="424"/>
    </row>
    <row r="1469" spans="7:8" ht="12">
      <c r="G1469" s="424"/>
      <c r="H1469" s="424"/>
    </row>
    <row r="1470" spans="7:8" ht="12">
      <c r="G1470" s="424"/>
      <c r="H1470" s="424"/>
    </row>
    <row r="1471" spans="7:8" ht="12">
      <c r="G1471" s="424"/>
      <c r="H1471" s="424"/>
    </row>
    <row r="1472" spans="7:8" ht="12">
      <c r="G1472" s="424"/>
      <c r="H1472" s="424"/>
    </row>
    <row r="1473" spans="7:8" ht="12">
      <c r="G1473" s="424"/>
      <c r="H1473" s="424"/>
    </row>
    <row r="1474" spans="7:8" ht="12">
      <c r="G1474" s="424"/>
      <c r="H1474" s="424"/>
    </row>
    <row r="1475" spans="7:8" ht="12">
      <c r="G1475" s="424"/>
      <c r="H1475" s="424"/>
    </row>
    <row r="1476" spans="7:8" ht="12">
      <c r="G1476" s="424"/>
      <c r="H1476" s="424"/>
    </row>
    <row r="1477" spans="7:8" ht="12">
      <c r="G1477" s="424"/>
      <c r="H1477" s="424"/>
    </row>
    <row r="1478" spans="7:8" ht="12">
      <c r="G1478" s="424"/>
      <c r="H1478" s="424"/>
    </row>
    <row r="1479" spans="7:8" ht="12">
      <c r="G1479" s="424"/>
      <c r="H1479" s="424"/>
    </row>
    <row r="1480" spans="7:8" ht="12">
      <c r="G1480" s="424"/>
      <c r="H1480" s="424"/>
    </row>
    <row r="1481" spans="7:8" ht="12">
      <c r="G1481" s="424"/>
      <c r="H1481" s="424"/>
    </row>
    <row r="1482" spans="7:8" ht="12">
      <c r="G1482" s="424"/>
      <c r="H1482" s="424"/>
    </row>
    <row r="1483" spans="7:8" ht="12">
      <c r="G1483" s="424"/>
      <c r="H1483" s="424"/>
    </row>
    <row r="1484" spans="7:8" ht="12">
      <c r="G1484" s="424"/>
      <c r="H1484" s="424"/>
    </row>
    <row r="1485" spans="7:8" ht="12">
      <c r="G1485" s="424"/>
      <c r="H1485" s="424"/>
    </row>
    <row r="1486" spans="7:8" ht="12">
      <c r="G1486" s="424"/>
      <c r="H1486" s="424"/>
    </row>
    <row r="1487" spans="7:8" ht="12">
      <c r="G1487" s="424"/>
      <c r="H1487" s="424"/>
    </row>
    <row r="1488" spans="7:8" ht="12">
      <c r="G1488" s="424"/>
      <c r="H1488" s="424"/>
    </row>
    <row r="1489" spans="7:8" ht="12">
      <c r="G1489" s="424"/>
      <c r="H1489" s="424"/>
    </row>
    <row r="1490" spans="7:8" ht="12">
      <c r="G1490" s="424"/>
      <c r="H1490" s="424"/>
    </row>
    <row r="1491" spans="7:8" ht="12">
      <c r="G1491" s="424"/>
      <c r="H1491" s="424"/>
    </row>
    <row r="1492" spans="7:8" ht="12">
      <c r="G1492" s="424"/>
      <c r="H1492" s="424"/>
    </row>
    <row r="1493" spans="7:8" ht="12">
      <c r="G1493" s="424"/>
      <c r="H1493" s="424"/>
    </row>
    <row r="1494" spans="7:8" ht="12">
      <c r="G1494" s="424"/>
      <c r="H1494" s="424"/>
    </row>
    <row r="1495" spans="7:8" ht="12">
      <c r="G1495" s="424"/>
      <c r="H1495" s="424"/>
    </row>
    <row r="1496" spans="7:8" ht="12">
      <c r="G1496" s="424"/>
      <c r="H1496" s="424"/>
    </row>
    <row r="1497" spans="7:8" ht="12">
      <c r="G1497" s="424"/>
      <c r="H1497" s="424"/>
    </row>
    <row r="1498" spans="7:8" ht="12">
      <c r="G1498" s="424"/>
      <c r="H1498" s="424"/>
    </row>
    <row r="1499" spans="7:8" ht="12">
      <c r="G1499" s="424"/>
      <c r="H1499" s="424"/>
    </row>
    <row r="1500" spans="7:8" ht="12">
      <c r="G1500" s="424"/>
      <c r="H1500" s="424"/>
    </row>
    <row r="1501" spans="7:8" ht="12">
      <c r="G1501" s="424"/>
      <c r="H1501" s="424"/>
    </row>
    <row r="1502" spans="7:8" ht="12">
      <c r="G1502" s="424"/>
      <c r="H1502" s="424"/>
    </row>
    <row r="1503" spans="7:8" ht="12">
      <c r="G1503" s="424"/>
      <c r="H1503" s="424"/>
    </row>
    <row r="1504" spans="7:8" ht="12">
      <c r="G1504" s="424"/>
      <c r="H1504" s="424"/>
    </row>
    <row r="1505" spans="7:8" ht="12">
      <c r="G1505" s="424"/>
      <c r="H1505" s="424"/>
    </row>
    <row r="1506" spans="7:8" ht="12">
      <c r="G1506" s="424"/>
      <c r="H1506" s="424"/>
    </row>
    <row r="1507" spans="7:8" ht="12">
      <c r="G1507" s="424"/>
      <c r="H1507" s="424"/>
    </row>
    <row r="1508" spans="7:8" ht="12">
      <c r="G1508" s="424"/>
      <c r="H1508" s="424"/>
    </row>
    <row r="1509" spans="7:8" ht="12">
      <c r="G1509" s="424"/>
      <c r="H1509" s="424"/>
    </row>
    <row r="1510" spans="7:8" ht="12">
      <c r="G1510" s="424"/>
      <c r="H1510" s="424"/>
    </row>
    <row r="1511" spans="7:8" ht="12">
      <c r="G1511" s="424"/>
      <c r="H1511" s="424"/>
    </row>
    <row r="1512" spans="7:8" ht="12">
      <c r="G1512" s="424"/>
      <c r="H1512" s="424"/>
    </row>
    <row r="1513" spans="7:8" ht="12">
      <c r="G1513" s="424"/>
      <c r="H1513" s="424"/>
    </row>
    <row r="1514" spans="7:8" ht="12">
      <c r="G1514" s="424"/>
      <c r="H1514" s="424"/>
    </row>
    <row r="1515" spans="7:8" ht="12">
      <c r="G1515" s="424"/>
      <c r="H1515" s="424"/>
    </row>
    <row r="1516" spans="7:8" ht="12">
      <c r="G1516" s="424"/>
      <c r="H1516" s="424"/>
    </row>
    <row r="1517" spans="7:8" ht="12">
      <c r="G1517" s="424"/>
      <c r="H1517" s="424"/>
    </row>
    <row r="1518" spans="7:8" ht="12">
      <c r="G1518" s="424"/>
      <c r="H1518" s="424"/>
    </row>
    <row r="1519" spans="7:8" ht="12">
      <c r="G1519" s="424"/>
      <c r="H1519" s="424"/>
    </row>
    <row r="1520" spans="7:8" ht="12">
      <c r="G1520" s="424"/>
      <c r="H1520" s="424"/>
    </row>
    <row r="1521" spans="7:8" ht="12">
      <c r="G1521" s="424"/>
      <c r="H1521" s="424"/>
    </row>
    <row r="1522" spans="7:8" ht="12">
      <c r="G1522" s="424"/>
      <c r="H1522" s="424"/>
    </row>
    <row r="1523" spans="7:8" ht="12">
      <c r="G1523" s="424"/>
      <c r="H1523" s="424"/>
    </row>
    <row r="1524" spans="7:8" ht="12">
      <c r="G1524" s="424"/>
      <c r="H1524" s="424"/>
    </row>
    <row r="1525" spans="7:8" ht="12">
      <c r="G1525" s="424"/>
      <c r="H1525" s="424"/>
    </row>
    <row r="1526" spans="7:8" ht="12">
      <c r="G1526" s="424"/>
      <c r="H1526" s="424"/>
    </row>
    <row r="1527" spans="7:8" ht="12">
      <c r="G1527" s="424"/>
      <c r="H1527" s="424"/>
    </row>
    <row r="1528" spans="7:8" ht="12">
      <c r="G1528" s="424"/>
      <c r="H1528" s="424"/>
    </row>
    <row r="1529" spans="7:8" ht="12">
      <c r="G1529" s="424"/>
      <c r="H1529" s="424"/>
    </row>
    <row r="1530" spans="7:8" ht="12">
      <c r="G1530" s="424"/>
      <c r="H1530" s="424"/>
    </row>
    <row r="1531" spans="7:8" ht="12">
      <c r="G1531" s="424"/>
      <c r="H1531" s="424"/>
    </row>
    <row r="1532" spans="7:8" ht="12">
      <c r="G1532" s="424"/>
      <c r="H1532" s="424"/>
    </row>
    <row r="1533" spans="7:8" ht="12">
      <c r="G1533" s="424"/>
      <c r="H1533" s="424"/>
    </row>
    <row r="1534" spans="7:8" ht="12">
      <c r="G1534" s="424"/>
      <c r="H1534" s="424"/>
    </row>
    <row r="1535" spans="7:8" ht="12">
      <c r="G1535" s="424"/>
      <c r="H1535" s="424"/>
    </row>
    <row r="1536" spans="7:8" ht="12">
      <c r="G1536" s="424"/>
      <c r="H1536" s="424"/>
    </row>
    <row r="1537" spans="7:8" ht="12">
      <c r="G1537" s="424"/>
      <c r="H1537" s="424"/>
    </row>
    <row r="1538" spans="7:8" ht="12">
      <c r="G1538" s="424"/>
      <c r="H1538" s="424"/>
    </row>
    <row r="1539" spans="7:8" ht="12">
      <c r="G1539" s="424"/>
      <c r="H1539" s="424"/>
    </row>
    <row r="1540" spans="7:8" ht="12">
      <c r="G1540" s="424"/>
      <c r="H1540" s="424"/>
    </row>
    <row r="1541" spans="7:8" ht="12">
      <c r="G1541" s="424"/>
      <c r="H1541" s="424"/>
    </row>
    <row r="1542" spans="7:8" ht="12">
      <c r="G1542" s="424"/>
      <c r="H1542" s="424"/>
    </row>
    <row r="1543" spans="7:8" ht="12">
      <c r="G1543" s="424"/>
      <c r="H1543" s="424"/>
    </row>
    <row r="1544" spans="7:8" ht="12">
      <c r="G1544" s="424"/>
      <c r="H1544" s="424"/>
    </row>
    <row r="1545" spans="7:8" ht="12">
      <c r="G1545" s="424"/>
      <c r="H1545" s="424"/>
    </row>
    <row r="1546" spans="7:8" ht="12">
      <c r="G1546" s="424"/>
      <c r="H1546" s="424"/>
    </row>
    <row r="1547" spans="7:8" ht="12">
      <c r="G1547" s="424"/>
      <c r="H1547" s="424"/>
    </row>
    <row r="1548" spans="7:8" ht="12">
      <c r="G1548" s="424"/>
      <c r="H1548" s="424"/>
    </row>
    <row r="1549" spans="7:8" ht="12">
      <c r="G1549" s="424"/>
      <c r="H1549" s="424"/>
    </row>
    <row r="1550" spans="7:8" ht="12">
      <c r="G1550" s="424"/>
      <c r="H1550" s="424"/>
    </row>
    <row r="1551" spans="7:8" ht="12">
      <c r="G1551" s="424"/>
      <c r="H1551" s="424"/>
    </row>
    <row r="1552" spans="7:8" ht="12">
      <c r="G1552" s="424"/>
      <c r="H1552" s="424"/>
    </row>
    <row r="1553" spans="7:8" ht="12">
      <c r="G1553" s="424"/>
      <c r="H1553" s="424"/>
    </row>
    <row r="1554" spans="7:8" ht="12">
      <c r="G1554" s="424"/>
      <c r="H1554" s="424"/>
    </row>
    <row r="1555" spans="7:8" ht="12">
      <c r="G1555" s="424"/>
      <c r="H1555" s="424"/>
    </row>
    <row r="1556" spans="7:8" ht="12">
      <c r="G1556" s="424"/>
      <c r="H1556" s="424"/>
    </row>
    <row r="1557" spans="7:8" ht="12">
      <c r="G1557" s="424"/>
      <c r="H1557" s="424"/>
    </row>
    <row r="1558" spans="7:8" ht="12">
      <c r="G1558" s="424"/>
      <c r="H1558" s="424"/>
    </row>
    <row r="1559" spans="7:8" ht="12">
      <c r="G1559" s="424"/>
      <c r="H1559" s="424"/>
    </row>
    <row r="1560" spans="7:8" ht="12">
      <c r="G1560" s="424"/>
      <c r="H1560" s="424"/>
    </row>
    <row r="1561" spans="7:8" ht="12">
      <c r="G1561" s="424"/>
      <c r="H1561" s="424"/>
    </row>
    <row r="1562" spans="7:8" ht="12">
      <c r="G1562" s="424"/>
      <c r="H1562" s="424"/>
    </row>
    <row r="1563" spans="7:8" ht="12">
      <c r="G1563" s="424"/>
      <c r="H1563" s="424"/>
    </row>
    <row r="1564" spans="7:8" ht="12">
      <c r="G1564" s="424"/>
      <c r="H1564" s="424"/>
    </row>
    <row r="1565" spans="7:8" ht="12">
      <c r="G1565" s="424"/>
      <c r="H1565" s="424"/>
    </row>
    <row r="1566" spans="7:8" ht="12">
      <c r="G1566" s="424"/>
      <c r="H1566" s="424"/>
    </row>
    <row r="1567" spans="7:8" ht="12">
      <c r="G1567" s="424"/>
      <c r="H1567" s="424"/>
    </row>
    <row r="1568" spans="7:8" ht="12">
      <c r="G1568" s="424"/>
      <c r="H1568" s="424"/>
    </row>
    <row r="1569" spans="7:8" ht="12">
      <c r="G1569" s="424"/>
      <c r="H1569" s="424"/>
    </row>
    <row r="1570" spans="7:8" ht="12">
      <c r="G1570" s="424"/>
      <c r="H1570" s="424"/>
    </row>
    <row r="1571" spans="7:8" ht="12">
      <c r="G1571" s="424"/>
      <c r="H1571" s="424"/>
    </row>
    <row r="1572" spans="7:8" ht="12">
      <c r="G1572" s="424"/>
      <c r="H1572" s="424"/>
    </row>
    <row r="1573" spans="7:8" ht="12">
      <c r="G1573" s="424"/>
      <c r="H1573" s="424"/>
    </row>
    <row r="1574" spans="7:8" ht="12">
      <c r="G1574" s="424"/>
      <c r="H1574" s="424"/>
    </row>
    <row r="1575" spans="7:8" ht="12">
      <c r="G1575" s="424"/>
      <c r="H1575" s="424"/>
    </row>
    <row r="1576" spans="7:8" ht="12">
      <c r="G1576" s="424"/>
      <c r="H1576" s="424"/>
    </row>
    <row r="1577" spans="7:8" ht="12">
      <c r="G1577" s="424"/>
      <c r="H1577" s="424"/>
    </row>
    <row r="1578" spans="7:8" ht="12">
      <c r="G1578" s="424"/>
      <c r="H1578" s="424"/>
    </row>
    <row r="1579" spans="7:8" ht="12">
      <c r="G1579" s="424"/>
      <c r="H1579" s="424"/>
    </row>
    <row r="1580" spans="7:8" ht="12">
      <c r="G1580" s="424"/>
      <c r="H1580" s="424"/>
    </row>
    <row r="1581" spans="7:8" ht="12">
      <c r="G1581" s="424"/>
      <c r="H1581" s="424"/>
    </row>
    <row r="1582" spans="7:8" ht="12">
      <c r="G1582" s="424"/>
      <c r="H1582" s="424"/>
    </row>
    <row r="1583" spans="7:8" ht="12">
      <c r="G1583" s="424"/>
      <c r="H1583" s="424"/>
    </row>
    <row r="1584" spans="7:8" ht="12">
      <c r="G1584" s="424"/>
      <c r="H1584" s="424"/>
    </row>
    <row r="1585" spans="7:8" ht="12">
      <c r="G1585" s="424"/>
      <c r="H1585" s="424"/>
    </row>
    <row r="1586" spans="7:8" ht="12">
      <c r="G1586" s="424"/>
      <c r="H1586" s="424"/>
    </row>
    <row r="1587" spans="7:8" ht="12">
      <c r="G1587" s="424"/>
      <c r="H1587" s="424"/>
    </row>
    <row r="1588" spans="7:8" ht="12">
      <c r="G1588" s="424"/>
      <c r="H1588" s="424"/>
    </row>
    <row r="1589" spans="7:8" ht="12">
      <c r="G1589" s="424"/>
      <c r="H1589" s="424"/>
    </row>
    <row r="1590" spans="7:8" ht="12">
      <c r="G1590" s="424"/>
      <c r="H1590" s="424"/>
    </row>
    <row r="1591" spans="7:8" ht="12">
      <c r="G1591" s="424"/>
      <c r="H1591" s="424"/>
    </row>
    <row r="1592" spans="7:8" ht="12">
      <c r="G1592" s="424"/>
      <c r="H1592" s="424"/>
    </row>
    <row r="1593" spans="7:8" ht="12">
      <c r="G1593" s="424"/>
      <c r="H1593" s="424"/>
    </row>
    <row r="1594" spans="7:8" ht="12">
      <c r="G1594" s="424"/>
      <c r="H1594" s="424"/>
    </row>
    <row r="1595" spans="7:8" ht="12">
      <c r="G1595" s="424"/>
      <c r="H1595" s="424"/>
    </row>
    <row r="1596" spans="7:8" ht="12">
      <c r="G1596" s="424"/>
      <c r="H1596" s="424"/>
    </row>
    <row r="1597" spans="7:8" ht="12">
      <c r="G1597" s="424"/>
      <c r="H1597" s="424"/>
    </row>
    <row r="1598" spans="7:8" ht="12">
      <c r="G1598" s="424"/>
      <c r="H1598" s="424"/>
    </row>
    <row r="1599" spans="7:8" ht="12">
      <c r="G1599" s="424"/>
      <c r="H1599" s="424"/>
    </row>
    <row r="1600" spans="7:8" ht="12">
      <c r="G1600" s="424"/>
      <c r="H1600" s="424"/>
    </row>
    <row r="1601" spans="7:8" ht="12">
      <c r="G1601" s="424"/>
      <c r="H1601" s="424"/>
    </row>
    <row r="1602" spans="7:8" ht="12">
      <c r="G1602" s="424"/>
      <c r="H1602" s="424"/>
    </row>
    <row r="1603" spans="7:8" ht="12">
      <c r="G1603" s="424"/>
      <c r="H1603" s="424"/>
    </row>
    <row r="1604" spans="7:8" ht="12">
      <c r="G1604" s="424"/>
      <c r="H1604" s="424"/>
    </row>
    <row r="1605" spans="7:8" ht="12">
      <c r="G1605" s="424"/>
      <c r="H1605" s="424"/>
    </row>
    <row r="1606" spans="7:8" ht="12">
      <c r="G1606" s="424"/>
      <c r="H1606" s="424"/>
    </row>
    <row r="1607" spans="7:8" ht="12">
      <c r="G1607" s="424"/>
      <c r="H1607" s="424"/>
    </row>
    <row r="1608" spans="7:8" ht="12">
      <c r="G1608" s="424"/>
      <c r="H1608" s="424"/>
    </row>
    <row r="1609" spans="7:8" ht="12">
      <c r="G1609" s="424"/>
      <c r="H1609" s="424"/>
    </row>
    <row r="1610" spans="7:8" ht="12">
      <c r="G1610" s="424"/>
      <c r="H1610" s="424"/>
    </row>
    <row r="1611" spans="7:8" ht="12">
      <c r="G1611" s="424"/>
      <c r="H1611" s="424"/>
    </row>
    <row r="1612" spans="7:8" ht="12">
      <c r="G1612" s="424"/>
      <c r="H1612" s="424"/>
    </row>
    <row r="1613" spans="7:8" ht="12">
      <c r="G1613" s="424"/>
      <c r="H1613" s="424"/>
    </row>
    <row r="1614" spans="7:8" ht="12">
      <c r="G1614" s="424"/>
      <c r="H1614" s="424"/>
    </row>
    <row r="1615" spans="7:8" ht="12">
      <c r="G1615" s="424"/>
      <c r="H1615" s="424"/>
    </row>
    <row r="1616" spans="7:8" ht="12">
      <c r="G1616" s="424"/>
      <c r="H1616" s="424"/>
    </row>
    <row r="1617" spans="7:8" ht="12">
      <c r="G1617" s="424"/>
      <c r="H1617" s="424"/>
    </row>
    <row r="1618" spans="7:8" ht="12">
      <c r="G1618" s="424"/>
      <c r="H1618" s="424"/>
    </row>
    <row r="1619" spans="7:8" ht="12">
      <c r="G1619" s="424"/>
      <c r="H1619" s="424"/>
    </row>
    <row r="1620" spans="7:8" ht="12">
      <c r="G1620" s="424"/>
      <c r="H1620" s="424"/>
    </row>
    <row r="1621" spans="7:8" ht="12">
      <c r="G1621" s="424"/>
      <c r="H1621" s="424"/>
    </row>
    <row r="1622" spans="7:8" ht="12">
      <c r="G1622" s="424"/>
      <c r="H1622" s="424"/>
    </row>
    <row r="1623" spans="7:8" ht="12">
      <c r="G1623" s="424"/>
      <c r="H1623" s="424"/>
    </row>
    <row r="1624" spans="7:8" ht="12">
      <c r="G1624" s="424"/>
      <c r="H1624" s="424"/>
    </row>
    <row r="1625" spans="7:8" ht="12">
      <c r="G1625" s="424"/>
      <c r="H1625" s="424"/>
    </row>
    <row r="1626" spans="7:8" ht="12">
      <c r="G1626" s="424"/>
      <c r="H1626" s="424"/>
    </row>
    <row r="1627" spans="7:8" ht="12">
      <c r="G1627" s="424"/>
      <c r="H1627" s="424"/>
    </row>
    <row r="1628" spans="7:8" ht="12">
      <c r="G1628" s="424"/>
      <c r="H1628" s="424"/>
    </row>
    <row r="1629" spans="7:8" ht="12">
      <c r="G1629" s="424"/>
      <c r="H1629" s="424"/>
    </row>
    <row r="1630" spans="7:8" ht="12">
      <c r="G1630" s="424"/>
      <c r="H1630" s="424"/>
    </row>
    <row r="1631" spans="7:8" ht="12">
      <c r="G1631" s="424"/>
      <c r="H1631" s="424"/>
    </row>
    <row r="1632" spans="7:8" ht="12">
      <c r="G1632" s="424"/>
      <c r="H1632" s="424"/>
    </row>
    <row r="1633" spans="7:8" ht="12">
      <c r="G1633" s="424"/>
      <c r="H1633" s="424"/>
    </row>
    <row r="1634" spans="7:8" ht="12">
      <c r="G1634" s="424"/>
      <c r="H1634" s="424"/>
    </row>
    <row r="1635" spans="7:8" ht="12">
      <c r="G1635" s="424"/>
      <c r="H1635" s="424"/>
    </row>
    <row r="1636" spans="7:8" ht="12">
      <c r="G1636" s="424"/>
      <c r="H1636" s="424"/>
    </row>
    <row r="1637" spans="7:8" ht="12">
      <c r="G1637" s="424"/>
      <c r="H1637" s="424"/>
    </row>
    <row r="1638" spans="7:8" ht="12">
      <c r="G1638" s="424"/>
      <c r="H1638" s="424"/>
    </row>
    <row r="1639" spans="7:8" ht="12">
      <c r="G1639" s="424"/>
      <c r="H1639" s="424"/>
    </row>
    <row r="1640" spans="7:8" ht="12">
      <c r="G1640" s="424"/>
      <c r="H1640" s="424"/>
    </row>
    <row r="1641" spans="7:8" ht="12">
      <c r="G1641" s="424"/>
      <c r="H1641" s="424"/>
    </row>
    <row r="1642" spans="7:8" ht="12">
      <c r="G1642" s="424"/>
      <c r="H1642" s="424"/>
    </row>
    <row r="1643" spans="7:8" ht="12">
      <c r="G1643" s="424"/>
      <c r="H1643" s="424"/>
    </row>
    <row r="1644" spans="7:8" ht="12">
      <c r="G1644" s="424"/>
      <c r="H1644" s="424"/>
    </row>
    <row r="1645" spans="7:8" ht="12">
      <c r="G1645" s="424"/>
      <c r="H1645" s="424"/>
    </row>
    <row r="1646" spans="7:8" ht="12">
      <c r="G1646" s="424"/>
      <c r="H1646" s="424"/>
    </row>
    <row r="1647" spans="7:8" ht="12">
      <c r="G1647" s="424"/>
      <c r="H1647" s="424"/>
    </row>
    <row r="1648" spans="7:8" ht="12">
      <c r="G1648" s="424"/>
      <c r="H1648" s="424"/>
    </row>
    <row r="1649" spans="7:8" ht="12">
      <c r="G1649" s="424"/>
      <c r="H1649" s="424"/>
    </row>
    <row r="1650" spans="7:8" ht="12">
      <c r="G1650" s="424"/>
      <c r="H1650" s="424"/>
    </row>
    <row r="1651" spans="7:8" ht="12">
      <c r="G1651" s="424"/>
      <c r="H1651" s="424"/>
    </row>
    <row r="1652" spans="7:8" ht="12">
      <c r="G1652" s="424"/>
      <c r="H1652" s="424"/>
    </row>
    <row r="1653" spans="7:8" ht="12">
      <c r="G1653" s="424"/>
      <c r="H1653" s="424"/>
    </row>
    <row r="1654" spans="7:8" ht="12">
      <c r="G1654" s="424"/>
      <c r="H1654" s="424"/>
    </row>
    <row r="1655" spans="7:8" ht="12">
      <c r="G1655" s="424"/>
      <c r="H1655" s="424"/>
    </row>
    <row r="1656" spans="7:8" ht="12">
      <c r="G1656" s="424"/>
      <c r="H1656" s="424"/>
    </row>
    <row r="1657" spans="7:8" ht="12">
      <c r="G1657" s="424"/>
      <c r="H1657" s="424"/>
    </row>
    <row r="1658" spans="7:8" ht="12">
      <c r="G1658" s="424"/>
      <c r="H1658" s="424"/>
    </row>
    <row r="1659" spans="7:8" ht="12">
      <c r="G1659" s="424"/>
      <c r="H1659" s="424"/>
    </row>
    <row r="1660" spans="7:8" ht="12">
      <c r="G1660" s="424"/>
      <c r="H1660" s="424"/>
    </row>
    <row r="1661" spans="7:8" ht="12">
      <c r="G1661" s="424"/>
      <c r="H1661" s="424"/>
    </row>
    <row r="1662" spans="7:8" ht="12">
      <c r="G1662" s="424"/>
      <c r="H1662" s="424"/>
    </row>
    <row r="1663" spans="7:8" ht="12">
      <c r="G1663" s="424"/>
      <c r="H1663" s="424"/>
    </row>
    <row r="1664" spans="7:8" ht="12">
      <c r="G1664" s="424"/>
      <c r="H1664" s="424"/>
    </row>
    <row r="1665" spans="7:8" ht="12">
      <c r="G1665" s="424"/>
      <c r="H1665" s="424"/>
    </row>
    <row r="1666" spans="7:8" ht="12">
      <c r="G1666" s="424"/>
      <c r="H1666" s="424"/>
    </row>
    <row r="1667" spans="7:8" ht="12">
      <c r="G1667" s="424"/>
      <c r="H1667" s="424"/>
    </row>
    <row r="1668" spans="7:8" ht="12">
      <c r="G1668" s="424"/>
      <c r="H1668" s="424"/>
    </row>
    <row r="1669" spans="7:8" ht="12">
      <c r="G1669" s="424"/>
      <c r="H1669" s="424"/>
    </row>
    <row r="1670" spans="7:8" ht="12">
      <c r="G1670" s="424"/>
      <c r="H1670" s="424"/>
    </row>
    <row r="1671" spans="7:8" ht="12">
      <c r="G1671" s="424"/>
      <c r="H1671" s="424"/>
    </row>
    <row r="1672" spans="7:8" ht="12">
      <c r="G1672" s="424"/>
      <c r="H1672" s="424"/>
    </row>
    <row r="1673" spans="7:8" ht="12">
      <c r="G1673" s="424"/>
      <c r="H1673" s="424"/>
    </row>
    <row r="1674" spans="7:8" ht="12">
      <c r="G1674" s="424"/>
      <c r="H1674" s="424"/>
    </row>
    <row r="1675" spans="7:8" ht="12">
      <c r="G1675" s="424"/>
      <c r="H1675" s="424"/>
    </row>
    <row r="1676" spans="7:8" ht="12">
      <c r="G1676" s="424"/>
      <c r="H1676" s="424"/>
    </row>
    <row r="1677" spans="7:8" ht="12">
      <c r="G1677" s="424"/>
      <c r="H1677" s="424"/>
    </row>
    <row r="1678" spans="7:8" ht="12">
      <c r="G1678" s="424"/>
      <c r="H1678" s="424"/>
    </row>
    <row r="1679" spans="7:8" ht="12">
      <c r="G1679" s="424"/>
      <c r="H1679" s="424"/>
    </row>
    <row r="1680" spans="7:8" ht="12">
      <c r="G1680" s="424"/>
      <c r="H1680" s="424"/>
    </row>
    <row r="1681" spans="7:8" ht="12">
      <c r="G1681" s="424"/>
      <c r="H1681" s="424"/>
    </row>
    <row r="1682" spans="7:8" ht="12">
      <c r="G1682" s="424"/>
      <c r="H1682" s="424"/>
    </row>
    <row r="1683" spans="7:8" ht="12">
      <c r="G1683" s="424"/>
      <c r="H1683" s="424"/>
    </row>
    <row r="1684" spans="7:8" ht="12">
      <c r="G1684" s="424"/>
      <c r="H1684" s="424"/>
    </row>
    <row r="1685" spans="7:8" ht="12">
      <c r="G1685" s="424"/>
      <c r="H1685" s="424"/>
    </row>
    <row r="1686" spans="7:8" ht="12">
      <c r="G1686" s="424"/>
      <c r="H1686" s="424"/>
    </row>
    <row r="1687" spans="7:8" ht="12">
      <c r="G1687" s="424"/>
      <c r="H1687" s="424"/>
    </row>
    <row r="1688" spans="7:8" ht="12">
      <c r="G1688" s="424"/>
      <c r="H1688" s="424"/>
    </row>
    <row r="1689" spans="7:8" ht="12">
      <c r="G1689" s="424"/>
      <c r="H1689" s="424"/>
    </row>
    <row r="1690" spans="7:8" ht="12">
      <c r="G1690" s="424"/>
      <c r="H1690" s="424"/>
    </row>
    <row r="1691" spans="7:8" ht="12">
      <c r="G1691" s="424"/>
      <c r="H1691" s="424"/>
    </row>
    <row r="1692" spans="7:8" ht="12">
      <c r="G1692" s="424"/>
      <c r="H1692" s="424"/>
    </row>
    <row r="1693" spans="7:8" ht="12">
      <c r="G1693" s="424"/>
      <c r="H1693" s="424"/>
    </row>
    <row r="1694" spans="7:8" ht="12">
      <c r="G1694" s="424"/>
      <c r="H1694" s="424"/>
    </row>
    <row r="1695" spans="7:8" ht="12">
      <c r="G1695" s="424"/>
      <c r="H1695" s="424"/>
    </row>
    <row r="1696" spans="7:8" ht="12">
      <c r="G1696" s="424"/>
      <c r="H1696" s="424"/>
    </row>
    <row r="1697" spans="7:8" ht="12">
      <c r="G1697" s="424"/>
      <c r="H1697" s="424"/>
    </row>
    <row r="1698" spans="7:8" ht="12">
      <c r="G1698" s="424"/>
      <c r="H1698" s="424"/>
    </row>
    <row r="1699" spans="7:8" ht="12">
      <c r="G1699" s="424"/>
      <c r="H1699" s="424"/>
    </row>
    <row r="1700" spans="7:8" ht="12">
      <c r="G1700" s="424"/>
      <c r="H1700" s="424"/>
    </row>
    <row r="1701" spans="7:8" ht="12">
      <c r="G1701" s="424"/>
      <c r="H1701" s="424"/>
    </row>
    <row r="1702" spans="7:8" ht="12">
      <c r="G1702" s="424"/>
      <c r="H1702" s="424"/>
    </row>
    <row r="1703" spans="7:8" ht="12">
      <c r="G1703" s="424"/>
      <c r="H1703" s="424"/>
    </row>
    <row r="1704" spans="7:8" ht="12">
      <c r="G1704" s="424"/>
      <c r="H1704" s="424"/>
    </row>
    <row r="1705" spans="7:8" ht="12">
      <c r="G1705" s="424"/>
      <c r="H1705" s="424"/>
    </row>
    <row r="1706" spans="7:8" ht="12">
      <c r="G1706" s="424"/>
      <c r="H1706" s="424"/>
    </row>
    <row r="1707" spans="7:8" ht="12">
      <c r="G1707" s="424"/>
      <c r="H1707" s="424"/>
    </row>
    <row r="1708" spans="7:8" ht="12">
      <c r="G1708" s="424"/>
      <c r="H1708" s="424"/>
    </row>
    <row r="1709" spans="7:8" ht="12">
      <c r="G1709" s="424"/>
      <c r="H1709" s="424"/>
    </row>
    <row r="1710" spans="7:8" ht="12">
      <c r="G1710" s="424"/>
      <c r="H1710" s="424"/>
    </row>
    <row r="1711" spans="7:8" ht="12">
      <c r="G1711" s="424"/>
      <c r="H1711" s="424"/>
    </row>
    <row r="1712" spans="7:8" ht="12">
      <c r="G1712" s="424"/>
      <c r="H1712" s="424"/>
    </row>
    <row r="1713" spans="7:8" ht="12">
      <c r="G1713" s="424"/>
      <c r="H1713" s="424"/>
    </row>
    <row r="1714" spans="7:8" ht="12">
      <c r="G1714" s="424"/>
      <c r="H1714" s="424"/>
    </row>
    <row r="1715" spans="7:8" ht="12">
      <c r="G1715" s="424"/>
      <c r="H1715" s="424"/>
    </row>
    <row r="1716" spans="7:8" ht="12">
      <c r="G1716" s="424"/>
      <c r="H1716" s="424"/>
    </row>
    <row r="1717" spans="7:8" ht="12">
      <c r="G1717" s="424"/>
      <c r="H1717" s="424"/>
    </row>
    <row r="1718" spans="7:8" ht="12">
      <c r="G1718" s="424"/>
      <c r="H1718" s="424"/>
    </row>
    <row r="1719" spans="7:8" ht="12">
      <c r="G1719" s="424"/>
      <c r="H1719" s="424"/>
    </row>
    <row r="1720" spans="7:8" ht="12">
      <c r="G1720" s="424"/>
      <c r="H1720" s="424"/>
    </row>
    <row r="1721" spans="7:8" ht="12">
      <c r="G1721" s="424"/>
      <c r="H1721" s="424"/>
    </row>
    <row r="1722" spans="7:8" ht="12">
      <c r="G1722" s="424"/>
      <c r="H1722" s="424"/>
    </row>
    <row r="1723" spans="7:8" ht="12">
      <c r="G1723" s="424"/>
      <c r="H1723" s="424"/>
    </row>
    <row r="1724" spans="7:8" ht="12">
      <c r="G1724" s="424"/>
      <c r="H1724" s="424"/>
    </row>
    <row r="1725" spans="7:8" ht="12">
      <c r="G1725" s="424"/>
      <c r="H1725" s="424"/>
    </row>
    <row r="1726" spans="7:8" ht="12">
      <c r="G1726" s="424"/>
      <c r="H1726" s="424"/>
    </row>
    <row r="1727" spans="7:8" ht="12">
      <c r="G1727" s="424"/>
      <c r="H1727" s="424"/>
    </row>
    <row r="1728" spans="7:8" ht="12">
      <c r="G1728" s="424"/>
      <c r="H1728" s="424"/>
    </row>
    <row r="1729" spans="7:8" ht="12">
      <c r="G1729" s="424"/>
      <c r="H1729" s="424"/>
    </row>
    <row r="1730" spans="7:8" ht="12">
      <c r="G1730" s="424"/>
      <c r="H1730" s="424"/>
    </row>
    <row r="1731" spans="7:8" ht="12">
      <c r="G1731" s="424"/>
      <c r="H1731" s="424"/>
    </row>
    <row r="1732" spans="7:8" ht="12">
      <c r="G1732" s="424"/>
      <c r="H1732" s="424"/>
    </row>
    <row r="1733" spans="7:8" ht="12">
      <c r="G1733" s="424"/>
      <c r="H1733" s="424"/>
    </row>
    <row r="1734" spans="7:8" ht="12">
      <c r="G1734" s="424"/>
      <c r="H1734" s="424"/>
    </row>
    <row r="1735" spans="7:8" ht="12">
      <c r="G1735" s="424"/>
      <c r="H1735" s="424"/>
    </row>
    <row r="1736" spans="7:8" ht="12">
      <c r="G1736" s="424"/>
      <c r="H1736" s="424"/>
    </row>
    <row r="1737" spans="7:8" ht="12">
      <c r="G1737" s="424"/>
      <c r="H1737" s="424"/>
    </row>
    <row r="1738" spans="7:8" ht="12">
      <c r="G1738" s="424"/>
      <c r="H1738" s="424"/>
    </row>
    <row r="1739" spans="7:8" ht="12">
      <c r="G1739" s="424"/>
      <c r="H1739" s="424"/>
    </row>
    <row r="1740" spans="7:8" ht="12">
      <c r="G1740" s="424"/>
      <c r="H1740" s="424"/>
    </row>
    <row r="1741" spans="7:8" ht="12">
      <c r="G1741" s="424"/>
      <c r="H1741" s="424"/>
    </row>
    <row r="1742" spans="7:8" ht="12">
      <c r="G1742" s="424"/>
      <c r="H1742" s="424"/>
    </row>
    <row r="1743" spans="7:8" ht="12">
      <c r="G1743" s="424"/>
      <c r="H1743" s="424"/>
    </row>
    <row r="1744" spans="7:8" ht="12">
      <c r="G1744" s="424"/>
      <c r="H1744" s="424"/>
    </row>
    <row r="1745" spans="7:8" ht="12">
      <c r="G1745" s="424"/>
      <c r="H1745" s="424"/>
    </row>
    <row r="1746" spans="7:8" ht="12">
      <c r="G1746" s="424"/>
      <c r="H1746" s="424"/>
    </row>
    <row r="1747" spans="7:8" ht="12">
      <c r="G1747" s="424"/>
      <c r="H1747" s="424"/>
    </row>
    <row r="1748" spans="7:8" ht="12">
      <c r="G1748" s="424"/>
      <c r="H1748" s="424"/>
    </row>
    <row r="1749" spans="7:8" ht="12">
      <c r="G1749" s="424"/>
      <c r="H1749" s="424"/>
    </row>
    <row r="1750" spans="7:8" ht="12">
      <c r="G1750" s="424"/>
      <c r="H1750" s="424"/>
    </row>
    <row r="1751" spans="7:8" ht="12">
      <c r="G1751" s="424"/>
      <c r="H1751" s="424"/>
    </row>
    <row r="1752" spans="7:8" ht="12">
      <c r="G1752" s="424"/>
      <c r="H1752" s="424"/>
    </row>
    <row r="1753" spans="7:8" ht="12">
      <c r="G1753" s="424"/>
      <c r="H1753" s="424"/>
    </row>
    <row r="1754" spans="7:8" ht="12">
      <c r="G1754" s="424"/>
      <c r="H1754" s="424"/>
    </row>
    <row r="1755" spans="7:8" ht="12">
      <c r="G1755" s="424"/>
      <c r="H1755" s="424"/>
    </row>
    <row r="1756" spans="7:8" ht="12">
      <c r="G1756" s="424"/>
      <c r="H1756" s="424"/>
    </row>
    <row r="1757" spans="7:8" ht="12">
      <c r="G1757" s="424"/>
      <c r="H1757" s="424"/>
    </row>
    <row r="1758" spans="7:8" ht="12">
      <c r="G1758" s="424"/>
      <c r="H1758" s="424"/>
    </row>
    <row r="1759" spans="7:8" ht="12">
      <c r="G1759" s="424"/>
      <c r="H1759" s="424"/>
    </row>
    <row r="1760" spans="7:8" ht="12">
      <c r="G1760" s="424"/>
      <c r="H1760" s="424"/>
    </row>
    <row r="1761" spans="7:8" ht="12">
      <c r="G1761" s="424"/>
      <c r="H1761" s="424"/>
    </row>
    <row r="1762" spans="7:8" ht="12">
      <c r="G1762" s="424"/>
      <c r="H1762" s="424"/>
    </row>
    <row r="1763" spans="7:8" ht="12">
      <c r="G1763" s="424"/>
      <c r="H1763" s="424"/>
    </row>
    <row r="1764" spans="7:8" ht="12">
      <c r="G1764" s="424"/>
      <c r="H1764" s="424"/>
    </row>
    <row r="1765" spans="7:8" ht="12">
      <c r="G1765" s="424"/>
      <c r="H1765" s="424"/>
    </row>
    <row r="1766" spans="7:8" ht="12">
      <c r="G1766" s="424"/>
      <c r="H1766" s="424"/>
    </row>
    <row r="1767" spans="7:8" ht="12">
      <c r="G1767" s="424"/>
      <c r="H1767" s="424"/>
    </row>
    <row r="1768" spans="7:8" ht="12">
      <c r="G1768" s="424"/>
      <c r="H1768" s="424"/>
    </row>
    <row r="1769" spans="7:8" ht="12">
      <c r="G1769" s="424"/>
      <c r="H1769" s="424"/>
    </row>
    <row r="1770" spans="7:8" ht="12">
      <c r="G1770" s="424"/>
      <c r="H1770" s="424"/>
    </row>
    <row r="1771" spans="7:8" ht="12">
      <c r="G1771" s="424"/>
      <c r="H1771" s="424"/>
    </row>
    <row r="1772" spans="7:8" ht="12">
      <c r="G1772" s="424"/>
      <c r="H1772" s="424"/>
    </row>
    <row r="1773" spans="7:8" ht="12">
      <c r="G1773" s="424"/>
      <c r="H1773" s="424"/>
    </row>
    <row r="1774" spans="7:8" ht="12">
      <c r="G1774" s="424"/>
      <c r="H1774" s="424"/>
    </row>
    <row r="1775" spans="7:8" ht="12">
      <c r="G1775" s="424"/>
      <c r="H1775" s="424"/>
    </row>
    <row r="1776" spans="7:8" ht="12">
      <c r="G1776" s="424"/>
      <c r="H1776" s="424"/>
    </row>
    <row r="1777" spans="7:8" ht="12">
      <c r="G1777" s="424"/>
      <c r="H1777" s="424"/>
    </row>
    <row r="1778" spans="7:8" ht="12">
      <c r="G1778" s="424"/>
      <c r="H1778" s="424"/>
    </row>
    <row r="1779" spans="7:8" ht="12">
      <c r="G1779" s="424"/>
      <c r="H1779" s="424"/>
    </row>
    <row r="1780" spans="7:8" ht="12">
      <c r="G1780" s="424"/>
      <c r="H1780" s="424"/>
    </row>
    <row r="1781" spans="7:8" ht="12">
      <c r="G1781" s="424"/>
      <c r="H1781" s="424"/>
    </row>
    <row r="1782" spans="7:8" ht="12">
      <c r="G1782" s="424"/>
      <c r="H1782" s="424"/>
    </row>
    <row r="1783" spans="7:8" ht="12">
      <c r="G1783" s="424"/>
      <c r="H1783" s="424"/>
    </row>
    <row r="1784" spans="7:8" ht="12">
      <c r="G1784" s="424"/>
      <c r="H1784" s="424"/>
    </row>
    <row r="1785" spans="7:8" ht="12">
      <c r="G1785" s="424"/>
      <c r="H1785" s="424"/>
    </row>
    <row r="1786" spans="7:8" ht="12">
      <c r="G1786" s="424"/>
      <c r="H1786" s="424"/>
    </row>
    <row r="1787" spans="7:8" ht="12">
      <c r="G1787" s="424"/>
      <c r="H1787" s="424"/>
    </row>
    <row r="1788" spans="7:8" ht="12">
      <c r="G1788" s="424"/>
      <c r="H1788" s="424"/>
    </row>
    <row r="1789" spans="7:8" ht="12">
      <c r="G1789" s="424"/>
      <c r="H1789" s="424"/>
    </row>
    <row r="1790" spans="7:8" ht="12">
      <c r="G1790" s="424"/>
      <c r="H1790" s="424"/>
    </row>
    <row r="1791" spans="7:8" ht="12">
      <c r="G1791" s="424"/>
      <c r="H1791" s="424"/>
    </row>
    <row r="1792" spans="7:8" ht="12">
      <c r="G1792" s="424"/>
      <c r="H1792" s="424"/>
    </row>
    <row r="1793" spans="7:8" ht="12">
      <c r="G1793" s="424"/>
      <c r="H1793" s="424"/>
    </row>
    <row r="1794" spans="7:8" ht="12">
      <c r="G1794" s="424"/>
      <c r="H1794" s="424"/>
    </row>
    <row r="1795" spans="7:8" ht="12">
      <c r="G1795" s="424"/>
      <c r="H1795" s="424"/>
    </row>
    <row r="1796" spans="7:8" ht="12">
      <c r="G1796" s="424"/>
      <c r="H1796" s="424"/>
    </row>
    <row r="1797" spans="7:8" ht="12">
      <c r="G1797" s="424"/>
      <c r="H1797" s="424"/>
    </row>
    <row r="1798" spans="7:8" ht="12">
      <c r="G1798" s="424"/>
      <c r="H1798" s="424"/>
    </row>
    <row r="1799" spans="7:8" ht="12">
      <c r="G1799" s="424"/>
      <c r="H1799" s="424"/>
    </row>
    <row r="1800" spans="7:8" ht="12">
      <c r="G1800" s="424"/>
      <c r="H1800" s="424"/>
    </row>
    <row r="1801" spans="7:8" ht="12">
      <c r="G1801" s="424"/>
      <c r="H1801" s="424"/>
    </row>
    <row r="1802" spans="7:8" ht="12">
      <c r="G1802" s="424"/>
      <c r="H1802" s="424"/>
    </row>
    <row r="1803" spans="7:8" ht="12">
      <c r="G1803" s="424"/>
      <c r="H1803" s="424"/>
    </row>
    <row r="1804" spans="7:8" ht="12">
      <c r="G1804" s="424"/>
      <c r="H1804" s="424"/>
    </row>
    <row r="1805" spans="7:8" ht="12">
      <c r="G1805" s="424"/>
      <c r="H1805" s="424"/>
    </row>
    <row r="1806" spans="7:8" ht="12">
      <c r="G1806" s="424"/>
      <c r="H1806" s="424"/>
    </row>
    <row r="1807" spans="7:8" ht="12">
      <c r="G1807" s="424"/>
      <c r="H1807" s="424"/>
    </row>
    <row r="1808" spans="7:8" ht="12">
      <c r="G1808" s="424"/>
      <c r="H1808" s="424"/>
    </row>
    <row r="1809" spans="7:8" ht="12">
      <c r="G1809" s="424"/>
      <c r="H1809" s="424"/>
    </row>
    <row r="1810" spans="7:8" ht="12">
      <c r="G1810" s="424"/>
      <c r="H1810" s="424"/>
    </row>
    <row r="1811" spans="7:8" ht="12">
      <c r="G1811" s="424"/>
      <c r="H1811" s="424"/>
    </row>
    <row r="1812" spans="7:8" ht="12">
      <c r="G1812" s="424"/>
      <c r="H1812" s="424"/>
    </row>
    <row r="1813" spans="7:8" ht="12">
      <c r="G1813" s="424"/>
      <c r="H1813" s="424"/>
    </row>
    <row r="1814" spans="7:8" ht="12">
      <c r="G1814" s="424"/>
      <c r="H1814" s="424"/>
    </row>
    <row r="1815" spans="7:8" ht="12">
      <c r="G1815" s="424"/>
      <c r="H1815" s="424"/>
    </row>
    <row r="1816" spans="7:8" ht="12">
      <c r="G1816" s="424"/>
      <c r="H1816" s="424"/>
    </row>
    <row r="1817" spans="7:8" ht="12">
      <c r="G1817" s="424"/>
      <c r="H1817" s="424"/>
    </row>
    <row r="1818" spans="7:8" ht="12">
      <c r="G1818" s="424"/>
      <c r="H1818" s="424"/>
    </row>
    <row r="1819" spans="7:8" ht="12">
      <c r="G1819" s="424"/>
      <c r="H1819" s="424"/>
    </row>
    <row r="1820" spans="7:8" ht="12">
      <c r="G1820" s="424"/>
      <c r="H1820" s="424"/>
    </row>
    <row r="1821" spans="7:8" ht="12">
      <c r="G1821" s="424"/>
      <c r="H1821" s="424"/>
    </row>
    <row r="1822" spans="7:8" ht="12">
      <c r="G1822" s="424"/>
      <c r="H1822" s="424"/>
    </row>
    <row r="1823" spans="7:8" ht="12">
      <c r="G1823" s="424"/>
      <c r="H1823" s="424"/>
    </row>
    <row r="1824" spans="7:8" ht="12">
      <c r="G1824" s="424"/>
      <c r="H1824" s="424"/>
    </row>
    <row r="1825" spans="7:8" ht="12">
      <c r="G1825" s="424"/>
      <c r="H1825" s="424"/>
    </row>
    <row r="1826" spans="7:8" ht="12">
      <c r="G1826" s="424"/>
      <c r="H1826" s="424"/>
    </row>
    <row r="1827" spans="7:8" ht="12">
      <c r="G1827" s="424"/>
      <c r="H1827" s="424"/>
    </row>
    <row r="1828" spans="7:8" ht="12">
      <c r="G1828" s="424"/>
      <c r="H1828" s="424"/>
    </row>
    <row r="1829" spans="7:8" ht="12">
      <c r="G1829" s="424"/>
      <c r="H1829" s="424"/>
    </row>
    <row r="1830" spans="7:8" ht="12">
      <c r="G1830" s="424"/>
      <c r="H1830" s="424"/>
    </row>
    <row r="1831" spans="7:8" ht="12">
      <c r="G1831" s="424"/>
      <c r="H1831" s="424"/>
    </row>
    <row r="1832" spans="7:8" ht="12">
      <c r="G1832" s="424"/>
      <c r="H1832" s="424"/>
    </row>
    <row r="1833" spans="7:8" ht="12">
      <c r="G1833" s="424"/>
      <c r="H1833" s="424"/>
    </row>
    <row r="1834" spans="7:8" ht="12">
      <c r="G1834" s="424"/>
      <c r="H1834" s="424"/>
    </row>
    <row r="1835" spans="7:8" ht="12">
      <c r="G1835" s="424"/>
      <c r="H1835" s="424"/>
    </row>
    <row r="1836" spans="7:8" ht="12">
      <c r="G1836" s="424"/>
      <c r="H1836" s="424"/>
    </row>
    <row r="1837" spans="7:8" ht="12">
      <c r="G1837" s="424"/>
      <c r="H1837" s="424"/>
    </row>
    <row r="1838" spans="7:8" ht="12">
      <c r="G1838" s="424"/>
      <c r="H1838" s="424"/>
    </row>
    <row r="1839" spans="7:8" ht="12">
      <c r="G1839" s="424"/>
      <c r="H1839" s="424"/>
    </row>
    <row r="1840" spans="7:8" ht="12">
      <c r="G1840" s="424"/>
      <c r="H1840" s="424"/>
    </row>
    <row r="1841" spans="7:8" ht="12">
      <c r="G1841" s="424"/>
      <c r="H1841" s="424"/>
    </row>
    <row r="1842" spans="7:8" ht="12">
      <c r="G1842" s="424"/>
      <c r="H1842" s="424"/>
    </row>
    <row r="1843" spans="7:8" ht="12">
      <c r="G1843" s="424"/>
      <c r="H1843" s="424"/>
    </row>
    <row r="1844" spans="7:8" ht="12">
      <c r="G1844" s="424"/>
      <c r="H1844" s="424"/>
    </row>
    <row r="1845" spans="7:8" ht="12">
      <c r="G1845" s="424"/>
      <c r="H1845" s="424"/>
    </row>
    <row r="1846" spans="7:8" ht="12">
      <c r="G1846" s="424"/>
      <c r="H1846" s="424"/>
    </row>
    <row r="1847" spans="7:8" ht="12">
      <c r="G1847" s="424"/>
      <c r="H1847" s="424"/>
    </row>
    <row r="1848" spans="7:8" ht="12">
      <c r="G1848" s="424"/>
      <c r="H1848" s="424"/>
    </row>
    <row r="1849" spans="7:8" ht="12">
      <c r="G1849" s="424"/>
      <c r="H1849" s="424"/>
    </row>
    <row r="1850" spans="7:8" ht="12">
      <c r="G1850" s="424"/>
      <c r="H1850" s="424"/>
    </row>
    <row r="1851" spans="7:8" ht="12">
      <c r="G1851" s="424"/>
      <c r="H1851" s="424"/>
    </row>
    <row r="1852" spans="7:8" ht="12">
      <c r="G1852" s="424"/>
      <c r="H1852" s="424"/>
    </row>
    <row r="1853" spans="7:8" ht="12">
      <c r="G1853" s="424"/>
      <c r="H1853" s="424"/>
    </row>
    <row r="1854" spans="7:8" ht="12">
      <c r="G1854" s="424"/>
      <c r="H1854" s="424"/>
    </row>
    <row r="1855" spans="7:8" ht="12">
      <c r="G1855" s="424"/>
      <c r="H1855" s="424"/>
    </row>
    <row r="1856" spans="7:8" ht="12">
      <c r="G1856" s="424"/>
      <c r="H1856" s="424"/>
    </row>
    <row r="1857" spans="7:8" ht="12">
      <c r="G1857" s="424"/>
      <c r="H1857" s="424"/>
    </row>
    <row r="1858" spans="7:8" ht="12">
      <c r="G1858" s="424"/>
      <c r="H1858" s="424"/>
    </row>
    <row r="1859" spans="7:8" ht="12">
      <c r="G1859" s="424"/>
      <c r="H1859" s="424"/>
    </row>
    <row r="1860" spans="7:8" ht="12">
      <c r="G1860" s="424"/>
      <c r="H1860" s="424"/>
    </row>
    <row r="1861" spans="7:8" ht="12">
      <c r="G1861" s="424"/>
      <c r="H1861" s="424"/>
    </row>
    <row r="1862" spans="7:8" ht="12">
      <c r="G1862" s="424"/>
      <c r="H1862" s="424"/>
    </row>
    <row r="1863" spans="7:8" ht="12">
      <c r="G1863" s="424"/>
      <c r="H1863" s="424"/>
    </row>
    <row r="1864" spans="7:8" ht="12">
      <c r="G1864" s="424"/>
      <c r="H1864" s="424"/>
    </row>
    <row r="1865" spans="7:8" ht="12">
      <c r="G1865" s="424"/>
      <c r="H1865" s="424"/>
    </row>
    <row r="1866" spans="7:8" ht="12">
      <c r="G1866" s="424"/>
      <c r="H1866" s="424"/>
    </row>
    <row r="1867" spans="7:8" ht="12">
      <c r="G1867" s="424"/>
      <c r="H1867" s="424"/>
    </row>
    <row r="1868" spans="7:8" ht="12">
      <c r="G1868" s="424"/>
      <c r="H1868" s="424"/>
    </row>
    <row r="1869" spans="7:8" ht="12">
      <c r="G1869" s="424"/>
      <c r="H1869" s="424"/>
    </row>
    <row r="1870" spans="7:8" ht="12">
      <c r="G1870" s="424"/>
      <c r="H1870" s="424"/>
    </row>
    <row r="1871" spans="7:8" ht="12">
      <c r="G1871" s="424"/>
      <c r="H1871" s="424"/>
    </row>
    <row r="1872" spans="7:8" ht="12">
      <c r="G1872" s="424"/>
      <c r="H1872" s="424"/>
    </row>
    <row r="1873" spans="7:8" ht="12">
      <c r="G1873" s="424"/>
      <c r="H1873" s="424"/>
    </row>
    <row r="1874" spans="7:8" ht="12">
      <c r="G1874" s="424"/>
      <c r="H1874" s="424"/>
    </row>
    <row r="1875" spans="7:8" ht="12">
      <c r="G1875" s="424"/>
      <c r="H1875" s="424"/>
    </row>
    <row r="1876" spans="7:8" ht="12">
      <c r="G1876" s="424"/>
      <c r="H1876" s="424"/>
    </row>
    <row r="1877" spans="7:8" ht="12">
      <c r="G1877" s="424"/>
      <c r="H1877" s="424"/>
    </row>
    <row r="1878" spans="7:8" ht="12">
      <c r="G1878" s="424"/>
      <c r="H1878" s="424"/>
    </row>
    <row r="1879" spans="7:8" ht="12">
      <c r="G1879" s="424"/>
      <c r="H1879" s="424"/>
    </row>
    <row r="1880" spans="7:8" ht="12">
      <c r="G1880" s="424"/>
      <c r="H1880" s="424"/>
    </row>
    <row r="1881" spans="7:8" ht="12">
      <c r="G1881" s="424"/>
      <c r="H1881" s="424"/>
    </row>
    <row r="1882" spans="7:8" ht="12">
      <c r="G1882" s="424"/>
      <c r="H1882" s="424"/>
    </row>
    <row r="1883" spans="7:8" ht="12">
      <c r="G1883" s="424"/>
      <c r="H1883" s="424"/>
    </row>
    <row r="1884" spans="7:8" ht="12">
      <c r="G1884" s="424"/>
      <c r="H1884" s="424"/>
    </row>
    <row r="1885" spans="7:8" ht="12">
      <c r="G1885" s="424"/>
      <c r="H1885" s="424"/>
    </row>
    <row r="1886" spans="7:8" ht="12">
      <c r="G1886" s="424"/>
      <c r="H1886" s="424"/>
    </row>
    <row r="1887" spans="7:8" ht="12">
      <c r="G1887" s="424"/>
      <c r="H1887" s="424"/>
    </row>
    <row r="1888" spans="7:8" ht="12">
      <c r="G1888" s="424"/>
      <c r="H1888" s="424"/>
    </row>
    <row r="1889" spans="7:8" ht="12">
      <c r="G1889" s="424"/>
      <c r="H1889" s="424"/>
    </row>
    <row r="1890" spans="7:8" ht="12">
      <c r="G1890" s="424"/>
      <c r="H1890" s="424"/>
    </row>
    <row r="1891" spans="7:8" ht="12">
      <c r="G1891" s="424"/>
      <c r="H1891" s="424"/>
    </row>
    <row r="1892" spans="7:8" ht="12">
      <c r="G1892" s="424"/>
      <c r="H1892" s="424"/>
    </row>
    <row r="1893" spans="7:8" ht="12">
      <c r="G1893" s="424"/>
      <c r="H1893" s="424"/>
    </row>
    <row r="1894" spans="7:8" ht="12">
      <c r="G1894" s="424"/>
      <c r="H1894" s="424"/>
    </row>
    <row r="1895" spans="7:8" ht="12">
      <c r="G1895" s="424"/>
      <c r="H1895" s="424"/>
    </row>
    <row r="1896" spans="7:8" ht="12">
      <c r="G1896" s="424"/>
      <c r="H1896" s="424"/>
    </row>
    <row r="1897" spans="7:8" ht="12">
      <c r="G1897" s="424"/>
      <c r="H1897" s="424"/>
    </row>
    <row r="1898" spans="7:8" ht="12">
      <c r="G1898" s="424"/>
      <c r="H1898" s="424"/>
    </row>
    <row r="1899" spans="7:8" ht="12">
      <c r="G1899" s="424"/>
      <c r="H1899" s="424"/>
    </row>
    <row r="1900" spans="7:8" ht="12">
      <c r="G1900" s="424"/>
      <c r="H1900" s="424"/>
    </row>
    <row r="1901" spans="7:8" ht="12">
      <c r="G1901" s="424"/>
      <c r="H1901" s="424"/>
    </row>
    <row r="1902" spans="7:8" ht="12">
      <c r="G1902" s="424"/>
      <c r="H1902" s="424"/>
    </row>
    <row r="1903" spans="7:8" ht="12">
      <c r="G1903" s="424"/>
      <c r="H1903" s="424"/>
    </row>
    <row r="1904" spans="7:8" ht="12">
      <c r="G1904" s="424"/>
      <c r="H1904" s="424"/>
    </row>
    <row r="1905" spans="7:8" ht="12">
      <c r="G1905" s="424"/>
      <c r="H1905" s="424"/>
    </row>
    <row r="1906" spans="7:8" ht="12">
      <c r="G1906" s="424"/>
      <c r="H1906" s="424"/>
    </row>
    <row r="1907" spans="7:8" ht="12">
      <c r="G1907" s="424"/>
      <c r="H1907" s="424"/>
    </row>
    <row r="1908" spans="7:8" ht="12">
      <c r="G1908" s="424"/>
      <c r="H1908" s="424"/>
    </row>
    <row r="1909" spans="7:8" ht="12">
      <c r="G1909" s="424"/>
      <c r="H1909" s="424"/>
    </row>
    <row r="1910" spans="7:8" ht="12">
      <c r="G1910" s="424"/>
      <c r="H1910" s="424"/>
    </row>
    <row r="1911" spans="7:8" ht="12">
      <c r="G1911" s="424"/>
      <c r="H1911" s="424"/>
    </row>
    <row r="1912" spans="7:8" ht="12">
      <c r="G1912" s="424"/>
      <c r="H1912" s="424"/>
    </row>
    <row r="1913" spans="7:8" ht="12">
      <c r="G1913" s="424"/>
      <c r="H1913" s="424"/>
    </row>
    <row r="1914" spans="7:8" ht="12">
      <c r="G1914" s="424"/>
      <c r="H1914" s="424"/>
    </row>
    <row r="1915" spans="7:8" ht="12">
      <c r="G1915" s="424"/>
      <c r="H1915" s="424"/>
    </row>
    <row r="1916" spans="7:8" ht="12">
      <c r="G1916" s="424"/>
      <c r="H1916" s="424"/>
    </row>
    <row r="1917" spans="7:8" ht="12">
      <c r="G1917" s="424"/>
      <c r="H1917" s="424"/>
    </row>
    <row r="1918" spans="7:8" ht="12">
      <c r="G1918" s="424"/>
      <c r="H1918" s="424"/>
    </row>
    <row r="1919" spans="7:8" ht="12">
      <c r="G1919" s="424"/>
      <c r="H1919" s="424"/>
    </row>
    <row r="1920" spans="7:8" ht="12">
      <c r="G1920" s="424"/>
      <c r="H1920" s="424"/>
    </row>
    <row r="1921" spans="7:8" ht="12">
      <c r="G1921" s="424"/>
      <c r="H1921" s="424"/>
    </row>
    <row r="1922" spans="7:8" ht="12">
      <c r="G1922" s="424"/>
      <c r="H1922" s="424"/>
    </row>
    <row r="1923" spans="7:8" ht="12">
      <c r="G1923" s="424"/>
      <c r="H1923" s="424"/>
    </row>
    <row r="1924" spans="7:8" ht="12">
      <c r="G1924" s="424"/>
      <c r="H1924" s="424"/>
    </row>
    <row r="1925" spans="7:8" ht="12">
      <c r="G1925" s="424"/>
      <c r="H1925" s="424"/>
    </row>
    <row r="1926" spans="7:8" ht="12">
      <c r="G1926" s="424"/>
      <c r="H1926" s="424"/>
    </row>
    <row r="1927" spans="7:8" ht="12">
      <c r="G1927" s="424"/>
      <c r="H1927" s="424"/>
    </row>
    <row r="1928" spans="7:8" ht="12">
      <c r="G1928" s="424"/>
      <c r="H1928" s="424"/>
    </row>
    <row r="1929" spans="7:8" ht="12">
      <c r="G1929" s="424"/>
      <c r="H1929" s="424"/>
    </row>
    <row r="1930" spans="7:8" ht="12">
      <c r="G1930" s="424"/>
      <c r="H1930" s="424"/>
    </row>
    <row r="1931" spans="7:8" ht="12">
      <c r="G1931" s="424"/>
      <c r="H1931" s="424"/>
    </row>
    <row r="1932" spans="7:8" ht="12">
      <c r="G1932" s="424"/>
      <c r="H1932" s="424"/>
    </row>
    <row r="1933" spans="7:8" ht="12">
      <c r="G1933" s="424"/>
      <c r="H1933" s="424"/>
    </row>
    <row r="1934" spans="7:8" ht="12">
      <c r="G1934" s="424"/>
      <c r="H1934" s="424"/>
    </row>
    <row r="1935" spans="7:8" ht="12">
      <c r="G1935" s="424"/>
      <c r="H1935" s="424"/>
    </row>
    <row r="1936" spans="7:8" ht="12">
      <c r="G1936" s="424"/>
      <c r="H1936" s="424"/>
    </row>
    <row r="1937" spans="7:8" ht="12">
      <c r="G1937" s="424"/>
      <c r="H1937" s="424"/>
    </row>
    <row r="1938" spans="7:8" ht="12">
      <c r="G1938" s="424"/>
      <c r="H1938" s="424"/>
    </row>
    <row r="1939" spans="7:8" ht="12">
      <c r="G1939" s="424"/>
      <c r="H1939" s="424"/>
    </row>
    <row r="1940" spans="7:8" ht="12">
      <c r="G1940" s="424"/>
      <c r="H1940" s="424"/>
    </row>
    <row r="1941" spans="7:8" ht="12">
      <c r="G1941" s="424"/>
      <c r="H1941" s="424"/>
    </row>
    <row r="1942" spans="7:8" ht="12">
      <c r="G1942" s="424"/>
      <c r="H1942" s="424"/>
    </row>
    <row r="1943" spans="7:8" ht="12">
      <c r="G1943" s="424"/>
      <c r="H1943" s="424"/>
    </row>
    <row r="1944" spans="7:8" ht="12">
      <c r="G1944" s="424"/>
      <c r="H1944" s="424"/>
    </row>
    <row r="1945" spans="7:8" ht="12">
      <c r="G1945" s="424"/>
      <c r="H1945" s="424"/>
    </row>
    <row r="1946" spans="7:8" ht="12">
      <c r="G1946" s="424"/>
      <c r="H1946" s="424"/>
    </row>
    <row r="1947" spans="7:8" ht="12">
      <c r="G1947" s="424"/>
      <c r="H1947" s="424"/>
    </row>
    <row r="1948" spans="7:8" ht="12">
      <c r="G1948" s="424"/>
      <c r="H1948" s="424"/>
    </row>
    <row r="1949" spans="7:8" ht="12">
      <c r="G1949" s="424"/>
      <c r="H1949" s="424"/>
    </row>
    <row r="1950" spans="7:8" ht="12">
      <c r="G1950" s="424"/>
      <c r="H1950" s="424"/>
    </row>
    <row r="1951" spans="7:8" ht="12">
      <c r="G1951" s="424"/>
      <c r="H1951" s="424"/>
    </row>
    <row r="1952" spans="7:8" ht="12">
      <c r="G1952" s="424"/>
      <c r="H1952" s="424"/>
    </row>
    <row r="1953" spans="7:8" ht="12">
      <c r="G1953" s="424"/>
      <c r="H1953" s="424"/>
    </row>
    <row r="1954" spans="7:8" ht="12">
      <c r="G1954" s="424"/>
      <c r="H1954" s="424"/>
    </row>
    <row r="1955" spans="7:8" ht="12">
      <c r="G1955" s="424"/>
      <c r="H1955" s="424"/>
    </row>
    <row r="1956" spans="7:8" ht="12">
      <c r="G1956" s="424"/>
      <c r="H1956" s="424"/>
    </row>
    <row r="1957" spans="7:8" ht="12">
      <c r="G1957" s="424"/>
      <c r="H1957" s="424"/>
    </row>
    <row r="1958" spans="7:8" ht="12">
      <c r="G1958" s="424"/>
      <c r="H1958" s="424"/>
    </row>
    <row r="1959" spans="7:8" ht="12">
      <c r="G1959" s="424"/>
      <c r="H1959" s="424"/>
    </row>
    <row r="1960" spans="7:8" ht="12">
      <c r="G1960" s="424"/>
      <c r="H1960" s="424"/>
    </row>
    <row r="1961" spans="7:8" ht="12">
      <c r="G1961" s="424"/>
      <c r="H1961" s="424"/>
    </row>
    <row r="1962" spans="7:8" ht="12">
      <c r="G1962" s="424"/>
      <c r="H1962" s="424"/>
    </row>
    <row r="1963" spans="7:8" ht="12">
      <c r="G1963" s="424"/>
      <c r="H1963" s="424"/>
    </row>
    <row r="1964" spans="7:8" ht="12">
      <c r="G1964" s="424"/>
      <c r="H1964" s="424"/>
    </row>
    <row r="1965" spans="7:8" ht="12">
      <c r="G1965" s="424"/>
      <c r="H1965" s="424"/>
    </row>
    <row r="1966" spans="7:8" ht="12">
      <c r="G1966" s="424"/>
      <c r="H1966" s="424"/>
    </row>
    <row r="1967" spans="7:8" ht="12">
      <c r="G1967" s="424"/>
      <c r="H1967" s="424"/>
    </row>
  </sheetData>
  <mergeCells count="7">
    <mergeCell ref="F1:F3"/>
    <mergeCell ref="G1:G3"/>
    <mergeCell ref="H1:H3"/>
    <mergeCell ref="A1:A2"/>
    <mergeCell ref="B1:B2"/>
    <mergeCell ref="D1:D3"/>
    <mergeCell ref="E1:E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test</cp:lastModifiedBy>
  <cp:lastPrinted>2008-07-14T07:42:31Z</cp:lastPrinted>
  <dcterms:created xsi:type="dcterms:W3CDTF">1999-05-26T11:21:22Z</dcterms:created>
  <dcterms:modified xsi:type="dcterms:W3CDTF">2008-09-11T13:47:57Z</dcterms:modified>
  <cp:category/>
  <cp:version/>
  <cp:contentType/>
  <cp:contentStatus/>
</cp:coreProperties>
</file>